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comments2.xml" ContentType="application/vnd.openxmlformats-officedocument.spreadsheetml.comment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media/image1.png" ContentType="image/png"/>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gister" sheetId="2" state="visible" r:id="rId4"/>
    <sheet name="Summary" sheetId="3" state="visible" r:id="rId5"/>
    <sheet name="Data journeys" sheetId="4" state="visible" r:id="rId6"/>
    <sheet name="Lists" sheetId="5" state="hidden" r:id="rId7"/>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A2" authorId="0">
      <text>
        <r>
          <rPr>
            <sz val="10"/>
            <rFont val="Arial"/>
            <family val="2"/>
          </rPr>
          <t xml:space="preserve">The name of the service, app, AI tool or group of devices.</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B2" authorId="0">
      <text>
        <r>
          <rPr>
            <sz val="10"/>
            <rFont val="Arial"/>
            <family val="2"/>
          </rPr>
          <t xml:space="preserve">Worked out from your answers. See Start here for the rule.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C2" authorId="0">
      <text>
        <r>
          <rPr>
            <sz val="10"/>
            <rFont val="Arial"/>
            <family val="2"/>
          </rPr>
          <t xml:space="preserve">Could it harm our people, data or work?</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D2" authorId="0">
      <text>
        <r>
          <rPr>
            <sz val="10"/>
            <rFont val="Arial"/>
            <family val="2"/>
          </rPr>
          <t xml:space="preserve">Do we understand and control this dependency?</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E2" authorId="0">
      <text>
        <r>
          <rPr>
            <sz val="10"/>
            <rFont val="Arial"/>
            <family val="2"/>
          </rPr>
          <t xml:space="preserve">Could we leave, and could we keep going if it was switched off tomorrow?</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F2" authorId="0">
      <text>
        <r>
          <rPr>
            <sz val="10"/>
            <rFont val="Arial"/>
            <family val="2"/>
          </rPr>
          <t xml:space="preserve">Is it worth the money and staff time? Green: used, and worth it. Amber: overlaps with another tool, or the cost keeps rising. Red: unused, or unaffordable.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3</xdr:row>
                <xdr:rowOff>13</xdr:rowOff>
              </xdr:to>
            </anchor>
          </commentPr>
        </mc:Choice>
        <mc:Fallback/>
      </mc:AlternateContent>
    </comment>
    <comment ref="G2" authorId="0">
      <text>
        <r>
          <rPr>
            <sz val="10"/>
            <rFont val="Arial"/>
            <family val="2"/>
          </rPr>
          <t xml:space="preserve">Does it fit our values? Not checked until you answer section 5.</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H2" authorId="0">
      <text>
        <r>
          <rPr>
            <sz val="10"/>
            <rFont val="Arial"/>
            <family val="2"/>
          </rPr>
          <t xml:space="preserve">Writing the job down makes duplicates obvious.</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I2" authorId="0">
      <text>
        <r>
          <rPr>
            <sz val="10"/>
            <rFont val="Arial"/>
            <family val="2"/>
          </rPr>
          <t xml:space="preserve">Software, AI tool, Devices, App on our computers (no online account, such as GIMP or KeePassXC), Account on a platform (a page or account on a service such as Facebook, LinkedIn, X or Bluesky) or Other.</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3</xdr:row>
                <xdr:rowOff>43</xdr:rowOff>
              </xdr:to>
            </anchor>
          </commentPr>
        </mc:Choice>
        <mc:Fallback/>
      </mc:AlternateContent>
    </comment>
    <comment ref="J2" authorId="0">
      <text>
        <r>
          <rPr>
            <sz val="10"/>
            <rFont val="Arial"/>
            <family val="2"/>
          </rPr>
          <t xml:space="preserve">A named role, not a team. If nobody owns it, leave it blank.</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K2" authorId="0">
      <text>
        <r>
          <rPr>
            <sz val="10"/>
            <rFont val="Arial"/>
            <family val="2"/>
          </rPr>
          <t xml:space="preserve">Is it an organisation account, or someone's personal account?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L2" authorId="0">
      <text>
        <r>
          <rPr>
            <sz val="10"/>
            <rFont val="Arial"/>
            <family val="2"/>
          </rPr>
          <t xml:space="preserve">How many people can manage it? One person is a single point of failure.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M2" authorId="0">
      <text>
        <r>
          <rPr>
            <sz val="10"/>
            <rFont val="Arial"/>
            <family val="2"/>
          </rPr>
          <t xml:space="preserve">Roughly how many people use it.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N2" authorId="0">
      <text>
        <r>
          <rPr>
            <sz val="10"/>
            <rFont val="Arial"/>
            <family val="2"/>
          </rPr>
          <t xml:space="preserve">Licence or subscription cost.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O2" authorId="0">
      <text>
        <r>
          <rPr>
            <sz val="10"/>
            <rFont val="Arial"/>
            <family val="2"/>
          </rPr>
          <t xml:space="preserve">Roughly how many staff hours a month it takes to manage.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P2" authorId="0">
      <text>
        <r>
          <rPr>
            <sz val="10"/>
            <rFont val="Arial"/>
            <family val="2"/>
          </rPr>
          <t xml:space="preserve">Critical (you would struggle to work for a week without it), important or minor.</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Q2" authorId="0">
      <text>
        <r>
          <rPr>
            <sz val="10"/>
            <rFont val="Arial"/>
            <family val="2"/>
          </rPr>
          <t xml:space="preserve">None, Internal, Personal (supporters, staff, volunteers) or Sensitive (safeguarding, case files, health, children).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2</xdr:row>
                <xdr:rowOff>15</xdr:rowOff>
              </xdr:to>
            </anchor>
          </commentPr>
        </mc:Choice>
        <mc:Fallback/>
      </mc:AlternateContent>
    </comment>
    <comment ref="R2" authorId="0">
      <text>
        <r>
          <rPr>
            <sz val="10"/>
            <rFont val="Arial"/>
            <family val="2"/>
          </rPr>
          <t xml:space="preserve">A decision is cheapest just before renewal.</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S2" authorId="0">
      <text>
        <r>
          <rPr>
            <sz val="10"/>
            <rFont val="Arial"/>
            <family val="2"/>
          </rPr>
          <t xml:space="preserve">MFA on for everyone. For laptops and phones: encrypted and still getting security updates.</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2</xdr:row>
                <xdr:rowOff>0</xdr:rowOff>
              </xdr:to>
            </anchor>
          </commentPr>
        </mc:Choice>
        <mc:Fallback/>
      </mc:AlternateContent>
    </comment>
    <comment ref="T2" authorId="0">
      <text>
        <r>
          <rPr>
            <sz val="10"/>
            <rFont val="Arial"/>
            <family val="2"/>
          </rPr>
          <t xml:space="preserve">Check the supplier's privacy page or trust centre. If you cannot find it, ask them. The EEA is the EU plus Norway, Iceland and Liechtenstein, where GDPR applies. Switzerland counts as Elsewhere: lawful under adequacy decisions, but outside the EEA.</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5</xdr:row>
                <xdr:rowOff>24</xdr:rowOff>
              </xdr:to>
            </anchor>
          </commentPr>
        </mc:Choice>
        <mc:Fallback/>
      </mc:AlternateContent>
    </comment>
    <comment ref="U2" authorId="0">
      <text>
        <r>
          <rPr>
            <sz val="10"/>
            <rFont val="Arial"/>
            <family val="2"/>
          </rPr>
          <t xml:space="preserve">Where the company is based. Control is not about where a company is based. It is about whether you understand and manage the relationship.</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3</xdr:row>
                <xdr:rowOff>13</xdr:rowOff>
              </xdr:to>
            </anchor>
          </commentPr>
        </mc:Choice>
        <mc:Fallback/>
      </mc:AlternateContent>
    </comment>
    <comment ref="V2" authorId="0">
      <text>
        <r>
          <rPr>
            <sz val="10"/>
            <rFont val="Arial"/>
            <family val="2"/>
          </rPr>
          <t xml:space="preserve">Record it, but do not treat it as proof that a tool is safer or easier to run. It matters mainly because open-source tools can be moved to another provider.</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3</xdr:row>
                <xdr:rowOff>13</xdr:rowOff>
              </xdr:to>
            </anchor>
          </commentPr>
        </mc:Choice>
        <mc:Fallback/>
      </mc:AlternateContent>
    </comment>
    <comment ref="W2" authorId="0">
      <text>
        <r>
          <rPr>
            <sz val="10"/>
            <rFont val="Arial"/>
            <family val="2"/>
          </rPr>
          <t xml:space="preserve">A contract or data processing agreement covering what the supplier may do with your data. Needed when it holds personal data.</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2</xdr:row>
                <xdr:rowOff>30</xdr:rowOff>
              </xdr:to>
            </anchor>
          </commentPr>
        </mc:Choice>
        <mc:Fallback/>
      </mc:AlternateContent>
    </comment>
    <comment ref="X2" authorId="0">
      <text>
        <r>
          <rPr>
            <sz val="10"/>
            <rFont val="Arial"/>
            <family val="2"/>
          </rPr>
          <t xml:space="preserve">Can you get all your data out in a standard format, such as CSV, ODF, iCal or vCard?</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Y2" authorId="0">
      <text>
        <r>
          <rPr>
            <sz val="10"/>
            <rFont val="Arial"/>
            <family val="2"/>
          </rPr>
          <t xml:space="preserve">Do you hold a recent copy separately, and have you tried restoring from it? The supplier backs it up only counts if you know how to get it back.</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3</xdr:row>
                <xdr:rowOff>13</xdr:rowOff>
              </xdr:to>
            </anchor>
          </commentPr>
        </mc:Choice>
        <mc:Fallback/>
      </mc:AlternateContent>
    </comment>
    <comment ref="Z2" authorId="0">
      <text>
        <r>
          <rPr>
            <sz val="10"/>
            <rFont val="Arial"/>
            <family val="2"/>
          </rPr>
          <t xml:space="preserve">Does the supplier use your data to train AI models? Check its privacy, trust or AI page.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2</xdr:row>
                <xdr:rowOff>0</xdr:rowOff>
              </xdr:to>
            </anchor>
          </commentPr>
        </mc:Choice>
        <mc:Fallback/>
      </mc:AlternateContent>
    </comment>
    <comment ref="AA2" authorId="0">
      <text>
        <r>
          <rPr>
            <sz val="10"/>
            <rFont val="Arial"/>
            <family val="2"/>
          </rPr>
          <t xml:space="preserve">Could this supplier or technology contribute to harm to people, for example through surveillance, discrimination, exploitation of workers, or targeting vulnerable groups? The Business and Human Rights Resource Centre is a good place to look.</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5</xdr:row>
                <xdr:rowOff>24</xdr:rowOff>
              </xdr:to>
            </anchor>
          </commentPr>
        </mc:Choice>
        <mc:Fallback/>
      </mc:AlternateContent>
    </comment>
    <comment ref="AB2" authorId="0">
      <text>
        <r>
          <rPr>
            <sz val="10"/>
            <rFont val="Arial"/>
            <family val="2"/>
          </rPr>
          <t xml:space="preserve">Your judgement. Consider energy and data-centre claims, AI compute, duplicate tools, and how long devices last.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2</xdr:row>
                <xdr:rowOff>15</xdr:rowOff>
              </xdr:to>
            </anchor>
          </commentPr>
        </mc:Choice>
        <mc:Fallback/>
      </mc:AlternateContent>
    </comment>
    <comment ref="AC2" authorId="0">
      <text>
        <r>
          <rPr>
            <sz val="10"/>
            <rFont val="Arial"/>
            <family val="2"/>
          </rPr>
          <t xml:space="preserve">Would your trustees or CEO be comfortable explaining this relationship publicly?</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AD2" authorId="0">
      <text>
        <r>
          <rPr>
            <sz val="10"/>
            <rFont val="Arial"/>
            <family val="2"/>
          </rPr>
          <t xml:space="preserve">Who approved the trade-off? Write down who accepted it, and when.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AE2" authorId="0">
      <text>
        <r>
          <rPr>
            <sz val="10"/>
            <rFont val="Arial"/>
            <family val="2"/>
          </rPr>
          <t xml:space="preserve">Keep, Reduce dependency, Replace or Retire.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AF2" authorId="0">
      <text>
        <r>
          <rPr>
            <sz val="10"/>
            <rFont val="Arial"/>
            <family val="2"/>
          </rPr>
          <t xml:space="preserve">One concrete action.</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AG2" authorId="0">
      <text>
        <r>
          <rPr>
            <sz val="10"/>
            <rFont val="Arial"/>
            <family val="2"/>
          </rPr>
          <t xml:space="preserve">A real date, so you can sort by what is coming up.</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 ref="AH2" authorId="0">
      <text>
        <r>
          <rPr>
            <sz val="10"/>
            <rFont val="Arial"/>
            <family val="2"/>
          </rPr>
          <t xml:space="preserve">The date the next step is due.</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xdr:colOff>
                <xdr:row>1</xdr:row>
                <xdr:rowOff>55</xdr:rowOff>
              </xdr:to>
            </anchor>
          </commentPr>
        </mc:Choice>
        <mc:Fallback/>
      </mc:AlternateContent>
    </comment>
  </commentList>
</comments>
</file>

<file path=xl/sharedStrings.xml><?xml version="1.0" encoding="utf-8"?>
<sst xmlns="http://schemas.openxmlformats.org/spreadsheetml/2006/main" count="352" uniqueCount="215">
  <si>
    <t xml:space="preserve">The 2-hour technology check</t>
  </si>
  <si>
    <t xml:space="preserve">Stay in command of your technology. A practical guide for small charities: know what you run, protect what matters, and change only what you need to. Register template version 2.2, October 2026. juralabs.org</t>
  </si>
  <si>
    <t xml:space="preserve">This is not a "ditch Microsoft" register. You may decide to keep Microsoft 365, Google Workspace, Zoom or Salesforce. That is fine. The point is to know why you use them, what you depend on, where your data goes, who controls the account, and what happens if you need to leave.</t>
  </si>
  <si>
    <t xml:space="preserve">You don't need to own your technology. You need to remain able to choose.</t>
  </si>
  <si>
    <t xml:space="preserve">How to run it</t>
  </si>
  <si>
    <t xml:space="preserve">1. Get two people together for 2 hours.</t>
  </si>
  <si>
    <t xml:space="preserve">2. Open the Register tab. It has examples from a fictional 12-person charity to show you how it works. Delete them when you are ready.</t>
  </si>
  <si>
    <t xml:space="preserve">3. List every service, one per row. Include the free ones, the ones one person signed up for, AI tools, and the laptops.</t>
  </si>
  <si>
    <t xml:space="preserve">4. Do not debate whether each tool is good or bad. Just find out what you have. Fill in the pale yellow cells.</t>
  </si>
  <si>
    <t xml:space="preserve">The register scores what you enter and suggests what to do. Then record your own decision and a next step.</t>
  </si>
  <si>
    <t xml:space="preserve">Before you start</t>
  </si>
  <si>
    <t xml:space="preserve">Ask everyone one question: "What tools are you using for work?" Not "What software does the organisation use?"</t>
  </si>
  <si>
    <t xml:space="preserve">Tools that are often used but are not official include: personal ChatGPT, Claude or Gemini accounts; AI note-takers and transcription tools; WhatsApp groups; a personal Dropbox or Google Drive; Canva or Trello; browser extensions; and work emails forwarded to personal email. People will always find tools to get their work done.</t>
  </si>
  <si>
    <t xml:space="preserve">If it holds personal data, pause</t>
  </si>
  <si>
    <t xml:space="preserve">Some information can cause real damage or harm if it is lost or leaked. Ask of each tool: are we comfortable putting personal information here?</t>
  </si>
  <si>
    <t xml:space="preserve">High-risk examples: safeguarding records, files about the people you support, health information, information about survivors of domestic abuse, immigration or refugee status, financial records, and anything about children.</t>
  </si>
  <si>
    <t xml:space="preserve">Before you move or add a tool that holds data like this, check your data protection policies and the law. You need a written contract with the supplier. You may need a data protection impact assessment (DPIA). And check whether the data will leave the UK or EU. Moving technology also moves data.</t>
  </si>
  <si>
    <t xml:space="preserve">Five lights</t>
  </si>
  <si>
    <t xml:space="preserve">SAFETY. Could it harm our people, data or work? Green: sign-in protected. Amber: not protected, but it holds no personal data. Red: personal data or a device left unprotected.</t>
  </si>
  <si>
    <t xml:space="preserve">CONTROL. Do we understand and control this dependency? Green: named owner, organisation account, two or more admins, data location known, data protection terms in place. Red: no owner, a personal account, one admin, or you are not sure where the data is stored. For an account on a platform, not knowing where the data is kept (or leaving it blank) is amber, not red, and data protection terms are not needed. For an app on your own computers, only the owner and who can open the files count.</t>
  </si>
  <si>
    <t xml:space="preserve">   Control is not about where a company is based. It is about whether you understand and manage the relationship. If a tool holds sensitive data and the supplier is based outside Europe, or holds personal data outside the UK, EU or EEA, Control stays at amber.</t>
  </si>
  <si>
    <t xml:space="preserve">EXIT. Could we leave, and could we keep going if it was switched off tomorrow? Green: full export and your own tested copy. Red: cannot get the data out, or a critical tool with no copy of your own. Apps on your own computers are scored like devices: green with your own tested copy of the files.</t>
  </si>
  <si>
    <t xml:space="preserve">VALUE (you judge). Is it worth the money and staff time? Green: used, and worth it. Amber: overlaps with another tool, or the cost keeps rising. Red: unused, or unaffordable.</t>
  </si>
  <si>
    <t xml:space="preserve">MISSION (optional). Does it fit our values? Five questions: does the supplier use our data to train AI; are there human rights concerns; are there environmental concerns; would your trustees or CEO be comfortable explaining this relationship publicly; and who approved the trade-off. Shows Not checked until you answer.</t>
  </si>
  <si>
    <t xml:space="preserve">Decide</t>
  </si>
  <si>
    <t xml:space="preserve">The register applies one rule, in this order:</t>
  </si>
  <si>
    <t xml:space="preserve">Fix now. A red on Safety, no owner, only one admin, or personal data on a personal account. These fixes are usually free.</t>
  </si>
  <si>
    <t xml:space="preserve">Trustee decision. A red on Mission that nobody has approved.</t>
  </si>
  <si>
    <t xml:space="preserve">Review this year. Personal data with a red on Control or Exit, or a critical tool with a red on Exit.</t>
  </si>
  <si>
    <t xml:space="preserve">Review at renewal. Two or more reds anywhere else.</t>
  </si>
  <si>
    <t xml:space="preserve">Keep. Everything else. Look again next year.</t>
  </si>
  <si>
    <t xml:space="preserve">Then record your own decision in one of four words: Keep, Reduce dependency, Replace or Retire.</t>
  </si>
  <si>
    <t xml:space="preserve">Don't move for the sake of it. Moving costs money and staff time, brings its own risks, and can disrupt people doing their jobs. Move only when there is a clear reason.</t>
  </si>
  <si>
    <t xml:space="preserve">Reduce dependency means keeping the tool but making sure it cannot trap you: two people who can manage it, your own tested copy of the data, open formats where practical, and known renewal and notice dates.</t>
  </si>
  <si>
    <t xml:space="preserve">AI tools</t>
  </si>
  <si>
    <t xml:space="preserve">List AI tools like any other, including AI features switched on inside tools you already pay for. If turning it off would stop your work, it is a critical dependency, and it needs an owner and an organisation account.</t>
  </si>
  <si>
    <t xml:space="preserve">Take it to your board</t>
  </si>
  <si>
    <t xml:space="preserve">The Summary tab gives your trustees three things: what we depend on, what we are fixing now, and what we need you to decide. Review the register once a year, and whenever someone starts using a new tool.</t>
  </si>
  <si>
    <t xml:space="preserve">Words used</t>
  </si>
  <si>
    <t xml:space="preserve">Personal data: information about identifiable people, such as supporters, staff and volunteers. Sensitive: the high-risk examples above.</t>
  </si>
  <si>
    <t xml:space="preserve">MFA: multi-factor authentication, a second step such as a code from a phone app when you sign in.</t>
  </si>
  <si>
    <t xml:space="preserve">Data protection terms: a contract or data processing agreement that says what the supplier may do with your data.</t>
  </si>
  <si>
    <t xml:space="preserve">Own copy: a recent copy of the data that you hold separately, and that you have tried restoring.</t>
  </si>
  <si>
    <t xml:space="preserve">Kind: Software, AI tool, Devices, App on our computers, Account on a platform or Other. An app on our computers has no online account (such as GIMP, Inkscape or KeePassXC): account, data location, terms and export are not asked. An account on a platform is a page or account on a service that decides how your data is used and does not say where it keeps it (such as a Facebook Page, LinkedIn Page, X or Bluesky).</t>
  </si>
  <si>
    <t xml:space="preserve">Outside the UK, or not a charity?</t>
  </si>
  <si>
    <t xml:space="preserve">It works just as well for small social enterprises and businesses, and for organisations elsewhere. Read "UK, EU or EEA" as "where your own data protection law applies", and "trustees" as "directors" or "board".</t>
  </si>
  <si>
    <t xml:space="preserve">Licence</t>
  </si>
  <si>
    <t xml:space="preserve">© 2026 Jura Labs CIC. Licensed under Creative Commons Attribution 4.0 (CC BY 4.0): https://creativecommons.org/licenses/by/4.0/</t>
  </si>
  <si>
    <t xml:space="preserve">You are free to share and adapt this template, including for commercial use, as long as you credit Jura Labs and link to the licence. Suggested credit: "Based on the Stay in command register by Jura Labs (juralabs.org), CC BY 4.0."</t>
  </si>
  <si>
    <t xml:space="preserve">This template gives general guidance, not legal advice.</t>
  </si>
  <si>
    <t xml:space="preserve">TOOL</t>
  </si>
  <si>
    <t xml:space="preserve">RESULT</t>
  </si>
  <si>
    <t xml:space="preserve">1. THE BASICS</t>
  </si>
  <si>
    <t xml:space="preserve">2. SAFETY</t>
  </si>
  <si>
    <t xml:space="preserve">3. CONTROL</t>
  </si>
  <si>
    <t xml:space="preserve">4. EXIT</t>
  </si>
  <si>
    <t xml:space="preserve">5. MISSION CHECK (optional)</t>
  </si>
  <si>
    <t xml:space="preserve">YOUR DECISION</t>
  </si>
  <si>
    <t xml:space="preserve">Tool</t>
  </si>
  <si>
    <t xml:space="preserve">Suggested action</t>
  </si>
  <si>
    <t xml:space="preserve">SAFETY</t>
  </si>
  <si>
    <t xml:space="preserve">CONTROL</t>
  </si>
  <si>
    <t xml:space="preserve">EXIT</t>
  </si>
  <si>
    <t xml:space="preserve">VALUE (you judge)</t>
  </si>
  <si>
    <t xml:space="preserve">MISSION</t>
  </si>
  <si>
    <t xml:space="preserve">Job it does</t>
  </si>
  <si>
    <t xml:space="preserve">Kind</t>
  </si>
  <si>
    <t xml:space="preserve">Owner (a named role)</t>
  </si>
  <si>
    <t xml:space="preserve">Account</t>
  </si>
  <si>
    <t xml:space="preserve">Admins</t>
  </si>
  <si>
    <t xml:space="preserve">Users</t>
  </si>
  <si>
    <t xml:space="preserve">Cost per year (£)</t>
  </si>
  <si>
    <t xml:space="preserve">Staff hours per month</t>
  </si>
  <si>
    <t xml:space="preserve">How much we depend on it</t>
  </si>
  <si>
    <t xml:space="preserve">Data held</t>
  </si>
  <si>
    <t xml:space="preserve">Renewal or notice date</t>
  </si>
  <si>
    <t xml:space="preserve">Sign-in protected</t>
  </si>
  <si>
    <t xml:space="preserve">Where data is kept</t>
  </si>
  <si>
    <t xml:space="preserve">Supplier based in</t>
  </si>
  <si>
    <t xml:space="preserve">Open source</t>
  </si>
  <si>
    <t xml:space="preserve">Data protection terms in place</t>
  </si>
  <si>
    <t xml:space="preserve">Full export in standard format</t>
  </si>
  <si>
    <t xml:space="preserve">Own copy, restore tested</t>
  </si>
  <si>
    <t xml:space="preserve">Our data trains AI?</t>
  </si>
  <si>
    <t xml:space="preserve">Human rights concerns</t>
  </si>
  <si>
    <t xml:space="preserve">Environmental concerns</t>
  </si>
  <si>
    <t xml:space="preserve">Fits our mission and values</t>
  </si>
  <si>
    <t xml:space="preserve">Trade-off approved by</t>
  </si>
  <si>
    <t xml:space="preserve">Your decision</t>
  </si>
  <si>
    <t xml:space="preserve">Next step</t>
  </si>
  <si>
    <t xml:space="preserve">Next renewal date</t>
  </si>
  <si>
    <t xml:space="preserve">Next step by</t>
  </si>
  <si>
    <t xml:space="preserve">EXAMPLE Microsoft 365 Business Basic</t>
  </si>
  <si>
    <t xml:space="preserve">Green</t>
  </si>
  <si>
    <t xml:space="preserve">Email, calendar, files</t>
  </si>
  <si>
    <t xml:space="preserve">Software</t>
  </si>
  <si>
    <t xml:space="preserve">Office manager</t>
  </si>
  <si>
    <t xml:space="preserve">Organisation</t>
  </si>
  <si>
    <t xml:space="preserve">Two or more</t>
  </si>
  <si>
    <t xml:space="preserve">Critical</t>
  </si>
  <si>
    <t xml:space="preserve">Personal</t>
  </si>
  <si>
    <t xml:space="preserve">Annual, April</t>
  </si>
  <si>
    <t xml:space="preserve">Yes</t>
  </si>
  <si>
    <t xml:space="preserve">UK, EU or EEA</t>
  </si>
  <si>
    <t xml:space="preserve">Elsewhere</t>
  </si>
  <si>
    <t xml:space="preserve">No</t>
  </si>
  <si>
    <t xml:space="preserve">Not checked</t>
  </si>
  <si>
    <t xml:space="preserve">Reduce dependency</t>
  </si>
  <si>
    <t xml:space="preserve">Set up an independent backup of mailboxes and files, and test one restore by December.</t>
  </si>
  <si>
    <t xml:space="preserve">EXAMPLE Mailchimp</t>
  </si>
  <si>
    <t xml:space="preserve">Amber</t>
  </si>
  <si>
    <t xml:space="preserve">Newsletter</t>
  </si>
  <si>
    <t xml:space="preserve">Comms lead</t>
  </si>
  <si>
    <t xml:space="preserve">One person</t>
  </si>
  <si>
    <t xml:space="preserve">Important</t>
  </si>
  <si>
    <t xml:space="preserve">Monthly</t>
  </si>
  <si>
    <t xml:space="preserve">Don't know</t>
  </si>
  <si>
    <t xml:space="preserve">Replace</t>
  </si>
  <si>
    <t xml:space="preserve">Add a second admin this week. Then compare two newsletter tools that keep data in the UK or EU before the next renewal.</t>
  </si>
  <si>
    <t xml:space="preserve">EXAMPLE Zoom Pro</t>
  </si>
  <si>
    <t xml:space="preserve">Video calls</t>
  </si>
  <si>
    <t xml:space="preserve">Internal</t>
  </si>
  <si>
    <t xml:space="preserve">Annual, June</t>
  </si>
  <si>
    <t xml:space="preserve">Partial</t>
  </si>
  <si>
    <t xml:space="preserve">Keep</t>
  </si>
  <si>
    <t xml:space="preserve">Switch on MFA for everyone.</t>
  </si>
  <si>
    <t xml:space="preserve">EXAMPLE Dropbox</t>
  </si>
  <si>
    <t xml:space="preserve">Red</t>
  </si>
  <si>
    <t xml:space="preserve">Shared files (duplicates SharePoint)</t>
  </si>
  <si>
    <t xml:space="preserve">Sensitive</t>
  </si>
  <si>
    <t xml:space="preserve">Retire</t>
  </si>
  <si>
    <t xml:space="preserve">Move the files into SharePoint, then delete them from the personal Dropbox.</t>
  </si>
  <si>
    <t xml:space="preserve">EXAMPLE Canva</t>
  </si>
  <si>
    <t xml:space="preserve">Social graphics</t>
  </si>
  <si>
    <t xml:space="preserve">Minor</t>
  </si>
  <si>
    <t xml:space="preserve">None</t>
  </si>
  <si>
    <t xml:space="preserve">Free plan</t>
  </si>
  <si>
    <t xml:space="preserve">EXAMPLE Donor CRM (UK-hosted)</t>
  </si>
  <si>
    <t xml:space="preserve">Donors and supporters</t>
  </si>
  <si>
    <t xml:space="preserve">Fundraising lead</t>
  </si>
  <si>
    <t xml:space="preserve">Annual, January</t>
  </si>
  <si>
    <t xml:space="preserve">UK or Europe</t>
  </si>
  <si>
    <t xml:space="preserve">EXAMPLE Plausible</t>
  </si>
  <si>
    <t xml:space="preserve">Website analytics</t>
  </si>
  <si>
    <t xml:space="preserve">Annual, March</t>
  </si>
  <si>
    <t xml:space="preserve">EXAMPLE Laptops on Windows 10 (5)</t>
  </si>
  <si>
    <t xml:space="preserve">Staff devices</t>
  </si>
  <si>
    <t xml:space="preserve">Devices</t>
  </si>
  <si>
    <t xml:space="preserve">Updates ended Oct 2025</t>
  </si>
  <si>
    <t xml:space="preserve">Upgrade to Windows 11 where possible, test Linux Mint on one, and replace the rest.</t>
  </si>
  <si>
    <t xml:space="preserve">EXAMPLE ChatGPT (staff personal accounts)</t>
  </si>
  <si>
    <t xml:space="preserve">Drafting and summaries</t>
  </si>
  <si>
    <t xml:space="preserve">AI tool</t>
  </si>
  <si>
    <t xml:space="preserve">Needs discussion</t>
  </si>
  <si>
    <t xml:space="preserve">Agree one AI tool on an organisation account, and a one-page rule on what must never go into it.</t>
  </si>
  <si>
    <t xml:space="preserve">Summary for your board</t>
  </si>
  <si>
    <t xml:space="preserve">Calculated from the Register tab. Nothing to fill in here.</t>
  </si>
  <si>
    <t xml:space="preserve">What we depend on</t>
  </si>
  <si>
    <t xml:space="preserve">Tools listed</t>
  </si>
  <si>
    <t xml:space="preserve">Critical tools (we would struggle for a week without them)</t>
  </si>
  <si>
    <t xml:space="preserve">Tools holding personal or sensitive data</t>
  </si>
  <si>
    <t xml:space="preserve">Licence cost per year (£)</t>
  </si>
  <si>
    <t xml:space="preserve">Staff hours per year</t>
  </si>
  <si>
    <t xml:space="preserve">Who controls it</t>
  </si>
  <si>
    <t xml:space="preserve">Tools with no named owner</t>
  </si>
  <si>
    <t xml:space="preserve">Tools with only one admin</t>
  </si>
  <si>
    <t xml:space="preserve">Tools on someone's personal account</t>
  </si>
  <si>
    <t xml:space="preserve">Personal or sensitive data stored outside the UK, EU or EEA</t>
  </si>
  <si>
    <t xml:space="preserve">What to do</t>
  </si>
  <si>
    <t xml:space="preserve">Fix now (usually free)</t>
  </si>
  <si>
    <t xml:space="preserve">Trustee decision needed</t>
  </si>
  <si>
    <t xml:space="preserve">Review this year</t>
  </si>
  <si>
    <t xml:space="preserve">Review at renewal</t>
  </si>
  <si>
    <t xml:space="preserve">Red lights</t>
  </si>
  <si>
    <t xml:space="preserve">Safety</t>
  </si>
  <si>
    <t xml:space="preserve">Control</t>
  </si>
  <si>
    <t xml:space="preserve">Exit</t>
  </si>
  <si>
    <t xml:space="preserve">Value</t>
  </si>
  <si>
    <t xml:space="preserve">Mission</t>
  </si>
  <si>
    <t xml:space="preserve">Mission not checked yet</t>
  </si>
  <si>
    <t xml:space="preserve">Three things for your trustees</t>
  </si>
  <si>
    <t xml:space="preserve">1. What we depend on</t>
  </si>
  <si>
    <t xml:space="preserve">2. What we are fixing now</t>
  </si>
  <si>
    <t xml:space="preserve">3. What we need you to decide</t>
  </si>
  <si>
    <t xml:space="preserve">Review the register once a year, and whenever someone starts using a new tool.</t>
  </si>
  <si>
    <t xml:space="preserve">Follow one kind of person's details through your systems, step by step. Pick places from your register. The grey columns fill in from the register.</t>
  </si>
  <si>
    <t xml:space="preserve">Journey</t>
  </si>
  <si>
    <t xml:space="preserve">Whose details</t>
  </si>
  <si>
    <t xml:space="preserve">Step</t>
  </si>
  <si>
    <t xml:space="preserve">Place (a tool from your register)</t>
  </si>
  <si>
    <t xml:space="preserve">How it gets there</t>
  </si>
  <si>
    <t xml:space="preserve">Makes a loose copy?</t>
  </si>
  <si>
    <t xml:space="preserve">Where it is kept</t>
  </si>
  <si>
    <t xml:space="preserve">Owner</t>
  </si>
  <si>
    <t xml:space="preserve">Notes</t>
  </si>
  <si>
    <t xml:space="preserve">A supporter signs up at an event</t>
  </si>
  <si>
    <t xml:space="preserve">Supporter</t>
  </si>
  <si>
    <t xml:space="preserve">Paper sign-up forms</t>
  </si>
  <si>
    <t xml:space="preserve">Where are the forms kept, and when are they shredded?</t>
  </si>
  <si>
    <t xml:space="preserve">Typed in by hand</t>
  </si>
  <si>
    <t xml:space="preserve">Automatic connection</t>
  </si>
  <si>
    <t xml:space="preserve">Check which fields the connection sends.</t>
  </si>
  <si>
    <t xml:space="preserve">Saved or exported as a file</t>
  </si>
  <si>
    <t xml:space="preserve">An export someone saved to their own Dropbox.</t>
  </si>
  <si>
    <t xml:space="preserve">Sent by email</t>
  </si>
  <si>
    <t xml:space="preserve">The export attached to an email.</t>
  </si>
  <si>
    <t xml:space="preserve">Downloaded to a device</t>
  </si>
  <si>
    <t xml:space="preserve">A staff member replies to a supporter</t>
  </si>
  <si>
    <t xml:space="preserve">The supporter's email arrives.</t>
  </si>
  <si>
    <t xml:space="preserve">Pasted into an AI tool</t>
  </si>
  <si>
    <t xml:space="preserve">Their name and message pasted in to draft a reply.</t>
  </si>
  <si>
    <t xml:space="preserve">App on our computers</t>
  </si>
  <si>
    <t xml:space="preserve">Account on a platform</t>
  </si>
  <si>
    <t xml:space="preserve">Other</t>
  </si>
  <si>
    <t xml:space="preserve">Lists for the dropdowns in the Register tab. Do not edit.</t>
  </si>
</sst>
</file>

<file path=xl/styles.xml><?xml version="1.0" encoding="utf-8"?>
<styleSheet xmlns="http://schemas.openxmlformats.org/spreadsheetml/2006/main">
  <numFmts count="4">
    <numFmt numFmtId="164" formatCode="General"/>
    <numFmt numFmtId="165" formatCode="\£#,##0;&quot;-£&quot;#,##0;\-"/>
    <numFmt numFmtId="166" formatCode="dd\ mmm\ yyyy"/>
    <numFmt numFmtId="167" formatCode="\£#,##0"/>
  </numFmts>
  <fonts count="15">
    <font>
      <sz val="11"/>
      <color theme="1"/>
      <name val="Calibri"/>
      <family val="2"/>
    </font>
    <font>
      <sz val="10"/>
      <name val="Arial"/>
      <family val="0"/>
    </font>
    <font>
      <sz val="10"/>
      <name val="Arial"/>
      <family val="0"/>
    </font>
    <font>
      <sz val="10"/>
      <name val="Arial"/>
      <family val="0"/>
    </font>
    <font>
      <sz val="10"/>
      <color theme="1"/>
      <name val="Arial"/>
      <family val="0"/>
    </font>
    <font>
      <b val="true"/>
      <sz val="18"/>
      <color theme="1"/>
      <name val="Arial"/>
      <family val="0"/>
    </font>
    <font>
      <i val="true"/>
      <sz val="10"/>
      <color theme="1"/>
      <name val="Arial"/>
      <family val="0"/>
    </font>
    <font>
      <b val="true"/>
      <i val="true"/>
      <sz val="12"/>
      <color theme="1"/>
      <name val="Arial"/>
      <family val="0"/>
    </font>
    <font>
      <b val="true"/>
      <sz val="12"/>
      <color theme="1"/>
      <name val="Arial"/>
      <family val="0"/>
    </font>
    <font>
      <b val="true"/>
      <sz val="10"/>
      <color theme="1"/>
      <name val="Arial"/>
      <family val="0"/>
    </font>
    <font>
      <i val="true"/>
      <sz val="10"/>
      <color theme="1"/>
      <name val="Arial"/>
      <family val="0"/>
    </font>
    <font>
      <b val="true"/>
      <i val="true"/>
      <sz val="10"/>
      <color theme="1"/>
      <name val="Arial"/>
      <family val="0"/>
    </font>
    <font>
      <b val="true"/>
      <sz val="10"/>
      <color theme="1"/>
      <name val="Arial"/>
      <family val="0"/>
    </font>
    <font>
      <sz val="10"/>
      <name val="Arial"/>
      <family val="2"/>
    </font>
    <font>
      <b val="true"/>
      <sz val="16"/>
      <color theme="1"/>
      <name val="Arial"/>
      <family val="0"/>
    </font>
  </fonts>
  <fills count="11">
    <fill>
      <patternFill patternType="none"/>
    </fill>
    <fill>
      <patternFill patternType="gray125"/>
    </fill>
    <fill>
      <patternFill patternType="solid">
        <fgColor rgb="FF1F3A34"/>
        <bgColor rgb="FF003366"/>
      </patternFill>
    </fill>
    <fill>
      <patternFill patternType="solid">
        <fgColor rgb="FF3B5249"/>
        <bgColor rgb="FF2E5E4E"/>
      </patternFill>
    </fill>
    <fill>
      <patternFill patternType="solid">
        <fgColor rgb="FF2E5E4E"/>
        <bgColor rgb="FF2F5A6E"/>
      </patternFill>
    </fill>
    <fill>
      <patternFill patternType="solid">
        <fgColor rgb="FF4A6B3A"/>
        <bgColor rgb="FF595959"/>
      </patternFill>
    </fill>
    <fill>
      <patternFill patternType="solid">
        <fgColor rgb="FF2F5A6E"/>
        <bgColor rgb="FF2E5E4E"/>
      </patternFill>
    </fill>
    <fill>
      <patternFill patternType="solid">
        <fgColor rgb="FF5B4A6E"/>
        <bgColor rgb="FF595959"/>
      </patternFill>
    </fill>
    <fill>
      <patternFill patternType="solid">
        <fgColor rgb="FF6E4A3A"/>
        <bgColor rgb="FF595959"/>
      </patternFill>
    </fill>
    <fill>
      <patternFill patternType="solid">
        <fgColor rgb="FFFFF7D6"/>
        <bgColor rgb="FFEDEDED"/>
      </patternFill>
    </fill>
    <fill>
      <patternFill patternType="solid">
        <fgColor rgb="FFEDEDED"/>
        <bgColor rgb="FFE3E3E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general" vertical="top" textRotation="0" wrapText="true" indent="0" shrinkToFit="false"/>
      <protection locked="true" hidden="false"/>
    </xf>
    <xf numFmtId="164" fontId="9" fillId="2" borderId="0" xfId="0" applyFont="true" applyBorder="false" applyAlignment="true" applyProtection="true">
      <alignment horizontal="center" vertical="center" textRotation="0" wrapText="false" indent="0" shrinkToFit="false"/>
      <protection locked="true" hidden="false"/>
    </xf>
    <xf numFmtId="164" fontId="9" fillId="3" borderId="0" xfId="0" applyFont="true" applyBorder="true" applyAlignment="true" applyProtection="true">
      <alignment horizontal="center" vertical="center" textRotation="0" wrapText="false" indent="0" shrinkToFit="false"/>
      <protection locked="true" hidden="false"/>
    </xf>
    <xf numFmtId="164" fontId="9" fillId="4" borderId="0" xfId="0" applyFont="true" applyBorder="true" applyAlignment="true" applyProtection="true">
      <alignment horizontal="center" vertical="center" textRotation="0" wrapText="false" indent="0" shrinkToFit="false"/>
      <protection locked="true" hidden="false"/>
    </xf>
    <xf numFmtId="164" fontId="9" fillId="5" borderId="0" xfId="0" applyFont="true" applyBorder="false" applyAlignment="true" applyProtection="true">
      <alignment horizontal="center" vertical="center" textRotation="0" wrapText="false" indent="0" shrinkToFit="false"/>
      <protection locked="true" hidden="false"/>
    </xf>
    <xf numFmtId="164" fontId="9" fillId="6" borderId="0" xfId="0" applyFont="true" applyBorder="true" applyAlignment="true" applyProtection="true">
      <alignment horizontal="center" vertical="center" textRotation="0" wrapText="false" indent="0" shrinkToFit="false"/>
      <protection locked="true" hidden="false"/>
    </xf>
    <xf numFmtId="164" fontId="9" fillId="7" borderId="0" xfId="0" applyFont="true" applyBorder="true" applyAlignment="true" applyProtection="true">
      <alignment horizontal="center" vertical="center" textRotation="0" wrapText="false" indent="0" shrinkToFit="false"/>
      <protection locked="true" hidden="false"/>
    </xf>
    <xf numFmtId="164" fontId="9" fillId="8" borderId="0" xfId="0" applyFont="true" applyBorder="true" applyAlignment="true" applyProtection="true">
      <alignment horizontal="center" vertical="center" textRotation="0" wrapText="false" indent="0" shrinkToFit="false"/>
      <protection locked="true" hidden="false"/>
    </xf>
    <xf numFmtId="164" fontId="9" fillId="2" borderId="0" xfId="0" applyFont="true" applyBorder="true" applyAlignment="true" applyProtection="true">
      <alignment horizontal="center" vertical="center" textRotation="0" wrapText="false" indent="0" shrinkToFit="false"/>
      <protection locked="true" hidden="false"/>
    </xf>
    <xf numFmtId="164" fontId="9" fillId="2" borderId="1" xfId="0" applyFont="true" applyBorder="true" applyAlignment="true" applyProtection="true">
      <alignment horizontal="center" vertical="center" textRotation="0" wrapText="true" indent="0" shrinkToFit="false"/>
      <protection locked="true" hidden="false"/>
    </xf>
    <xf numFmtId="164" fontId="10" fillId="9" borderId="1" xfId="0" applyFont="true" applyBorder="true" applyAlignment="true" applyProtection="true">
      <alignment horizontal="general" vertical="top" textRotation="0" wrapText="true" indent="0" shrinkToFit="false"/>
      <protection locked="true" hidden="false"/>
    </xf>
    <xf numFmtId="164" fontId="11" fillId="10" borderId="1" xfId="0" applyFont="true" applyBorder="true" applyAlignment="true" applyProtection="true">
      <alignment horizontal="general" vertical="top" textRotation="0" wrapText="true" indent="0" shrinkToFit="false"/>
      <protection locked="true" hidden="false"/>
    </xf>
    <xf numFmtId="164" fontId="10" fillId="10" borderId="1" xfId="0" applyFont="true" applyBorder="true" applyAlignment="true" applyProtection="true">
      <alignment horizontal="general" vertical="top" textRotation="0" wrapText="true" indent="0" shrinkToFit="false"/>
      <protection locked="true" hidden="false"/>
    </xf>
    <xf numFmtId="165" fontId="10" fillId="9" borderId="1" xfId="0" applyFont="true" applyBorder="true" applyAlignment="true" applyProtection="true">
      <alignment horizontal="general" vertical="top" textRotation="0" wrapText="true" indent="0" shrinkToFit="false"/>
      <protection locked="true" hidden="false"/>
    </xf>
    <xf numFmtId="166" fontId="10" fillId="9" borderId="1" xfId="0" applyFont="true" applyBorder="true" applyAlignment="true" applyProtection="true">
      <alignment horizontal="general" vertical="top" textRotation="0" wrapText="true" indent="0" shrinkToFit="false"/>
      <protection locked="true" hidden="false"/>
    </xf>
    <xf numFmtId="164" fontId="4" fillId="9" borderId="1" xfId="0" applyFont="true" applyBorder="true" applyAlignment="true" applyProtection="true">
      <alignment horizontal="general" vertical="top" textRotation="0" wrapText="true" indent="0" shrinkToFit="false"/>
      <protection locked="true" hidden="false"/>
    </xf>
    <xf numFmtId="164" fontId="12" fillId="10" borderId="1" xfId="0" applyFont="true" applyBorder="true" applyAlignment="true" applyProtection="true">
      <alignment horizontal="general" vertical="top" textRotation="0" wrapText="true" indent="0" shrinkToFit="false"/>
      <protection locked="true" hidden="false"/>
    </xf>
    <xf numFmtId="164" fontId="4" fillId="10" borderId="1" xfId="0" applyFont="true" applyBorder="true" applyAlignment="true" applyProtection="true">
      <alignment horizontal="general" vertical="top" textRotation="0" wrapText="true" indent="0" shrinkToFit="false"/>
      <protection locked="true" hidden="false"/>
    </xf>
    <xf numFmtId="165" fontId="4" fillId="9" borderId="1" xfId="0" applyFont="true" applyBorder="true" applyAlignment="true" applyProtection="true">
      <alignment horizontal="general" vertical="top" textRotation="0" wrapText="true" indent="0" shrinkToFit="false"/>
      <protection locked="true" hidden="false"/>
    </xf>
    <xf numFmtId="166" fontId="4" fillId="9" borderId="1" xfId="0" applyFont="true" applyBorder="true" applyAlignment="true" applyProtection="true">
      <alignment horizontal="general" vertical="top" textRotation="0" wrapText="true" indent="0" shrinkToFit="false"/>
      <protection locked="true" hidden="false"/>
    </xf>
    <xf numFmtId="164" fontId="14" fillId="0" borderId="0" xfId="0" applyFont="true" applyBorder="false" applyAlignment="true" applyProtection="true">
      <alignment horizontal="general" vertical="top" textRotation="0" wrapText="true" indent="0" shrinkToFit="false"/>
      <protection locked="true" hidden="false"/>
    </xf>
    <xf numFmtId="164" fontId="12" fillId="10" borderId="0" xfId="0" applyFont="true" applyBorder="false" applyAlignment="true" applyProtection="true">
      <alignment horizontal="right" vertical="top" textRotation="0" wrapText="true" indent="0" shrinkToFit="false"/>
      <protection locked="true" hidden="false"/>
    </xf>
    <xf numFmtId="167" fontId="12" fillId="10" borderId="0" xfId="0" applyFont="true" applyBorder="false" applyAlignment="true" applyProtection="true">
      <alignment horizontal="right" vertical="top" textRotation="0" wrapText="true" indent="0" shrinkToFit="false"/>
      <protection locked="true" hidden="false"/>
    </xf>
    <xf numFmtId="164" fontId="4" fillId="10" borderId="0" xfId="0" applyFont="true" applyBorder="false" applyAlignment="true" applyProtection="true">
      <alignment horizontal="left" vertical="top" textRotation="0" wrapText="tru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Calibri"/>
        <family val="2"/>
        <color rgb="FF000000"/>
        <sz val="11"/>
      </font>
      <fill>
        <patternFill>
          <bgColor rgb="FFC6E8C4"/>
        </patternFill>
      </fill>
    </dxf>
    <dxf>
      <font>
        <name val="Calibri"/>
        <family val="2"/>
        <color rgb="FF000000"/>
        <sz val="11"/>
      </font>
      <fill>
        <patternFill>
          <bgColor rgb="FFFBE3A6"/>
        </patternFill>
      </fill>
    </dxf>
    <dxf>
      <font>
        <name val="Calibri"/>
        <family val="2"/>
        <color rgb="FF000000"/>
        <sz val="11"/>
      </font>
      <fill>
        <patternFill>
          <bgColor rgb="FFF4B6B0"/>
        </patternFill>
      </fill>
    </dxf>
    <dxf>
      <font>
        <name val="Calibri"/>
        <family val="2"/>
        <color rgb="FF000000"/>
        <sz val="11"/>
      </font>
      <fill>
        <patternFill>
          <bgColor rgb="FFE3E3E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4A6B3A"/>
      <rgbColor rgb="FF800080"/>
      <rgbColor rgb="FF2F5A6E"/>
      <rgbColor rgb="FFBFBFBF"/>
      <rgbColor rgb="FF808080"/>
      <rgbColor rgb="FF9999FF"/>
      <rgbColor rgb="FF6E4A3A"/>
      <rgbColor rgb="FFFFF7D6"/>
      <rgbColor rgb="FFEDEDED"/>
      <rgbColor rgb="FF660066"/>
      <rgbColor rgb="FFFF8080"/>
      <rgbColor rgb="FF0066CC"/>
      <rgbColor rgb="FFE3E3E3"/>
      <rgbColor rgb="FF000080"/>
      <rgbColor rgb="FFFF00FF"/>
      <rgbColor rgb="FFFFFF00"/>
      <rgbColor rgb="FF00FFFF"/>
      <rgbColor rgb="FF800080"/>
      <rgbColor rgb="FF800000"/>
      <rgbColor rgb="FF2E5E4E"/>
      <rgbColor rgb="FF0000FF"/>
      <rgbColor rgb="FF00CCFF"/>
      <rgbColor rgb="FFCCFFFF"/>
      <rgbColor rgb="FFC6E8C4"/>
      <rgbColor rgb="FFFFFF99"/>
      <rgbColor rgb="FF99CCFF"/>
      <rgbColor rgb="FFF4B6B0"/>
      <rgbColor rgb="FFCC99FF"/>
      <rgbColor rgb="FFFBE3A6"/>
      <rgbColor rgb="FF3366FF"/>
      <rgbColor rgb="FF33CCCC"/>
      <rgbColor rgb="FF99CC00"/>
      <rgbColor rgb="FFFFCC00"/>
      <rgbColor rgb="FFFF9900"/>
      <rgbColor rgb="FFFF6600"/>
      <rgbColor rgb="FF595959"/>
      <rgbColor rgb="FF969696"/>
      <rgbColor rgb="FF003366"/>
      <rgbColor rgb="FF339966"/>
      <rgbColor rgb="FF003300"/>
      <rgbColor rgb="FF3B5249"/>
      <rgbColor rgb="FF993300"/>
      <rgbColor rgb="FF993366"/>
      <rgbColor rgb="FF5B4A6E"/>
      <rgbColor rgb="FF1F3A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1332720</xdr:colOff>
      <xdr:row>0</xdr:row>
      <xdr:rowOff>704160</xdr:rowOff>
    </xdr:to>
    <xdr:pic>
      <xdr:nvPicPr>
        <xdr:cNvPr id="1" name="Image 1" descr="Picture"/>
        <xdr:cNvPicPr/>
      </xdr:nvPicPr>
      <xdr:blipFill>
        <a:blip r:embed="rId1"/>
        <a:stretch/>
      </xdr:blipFill>
      <xdr:spPr>
        <a:xfrm>
          <a:off x="0" y="0"/>
          <a:ext cx="1332720" cy="70416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0</xdr:row>
      <xdr:rowOff>0</xdr:rowOff>
    </xdr:from>
    <xdr:to>
      <xdr:col>2</xdr:col>
      <xdr:colOff>1009080</xdr:colOff>
      <xdr:row>2</xdr:row>
      <xdr:rowOff>107280</xdr:rowOff>
    </xdr:to>
    <xdr:pic>
      <xdr:nvPicPr>
        <xdr:cNvPr id="2" name="Image 1" descr="Picture"/>
        <xdr:cNvPicPr/>
      </xdr:nvPicPr>
      <xdr:blipFill>
        <a:blip r:embed="rId1"/>
        <a:stretch/>
      </xdr:blipFill>
      <xdr:spPr>
        <a:xfrm>
          <a:off x="9021960" y="0"/>
          <a:ext cx="1009080" cy="53280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6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125"/>
  </cols>
  <sheetData>
    <row r="1" customFormat="false" ht="61.5" hidden="false" customHeight="true" outlineLevel="0" collapsed="false">
      <c r="A1" s="2"/>
    </row>
    <row r="2" customFormat="false" ht="22.05" hidden="false" customHeight="false" outlineLevel="0" collapsed="false">
      <c r="A2" s="3" t="s">
        <v>0</v>
      </c>
    </row>
    <row r="3" customFormat="false" ht="23.85" hidden="false" customHeight="false" outlineLevel="0" collapsed="false">
      <c r="A3" s="4" t="s">
        <v>1</v>
      </c>
    </row>
    <row r="4" customFormat="false" ht="12.8" hidden="false" customHeight="false" outlineLevel="0" collapsed="false">
      <c r="A4" s="2"/>
    </row>
    <row r="5" customFormat="false" ht="23.85" hidden="false" customHeight="false" outlineLevel="0" collapsed="false">
      <c r="A5" s="2" t="s">
        <v>2</v>
      </c>
    </row>
    <row r="6" customFormat="false" ht="15" hidden="false" customHeight="false" outlineLevel="0" collapsed="false">
      <c r="A6" s="5" t="s">
        <v>3</v>
      </c>
    </row>
    <row r="7" customFormat="false" ht="12.8" hidden="false" customHeight="false" outlineLevel="0" collapsed="false">
      <c r="A7" s="2"/>
    </row>
    <row r="8" customFormat="false" ht="15" hidden="false" customHeight="false" outlineLevel="0" collapsed="false">
      <c r="A8" s="6" t="s">
        <v>4</v>
      </c>
    </row>
    <row r="9" customFormat="false" ht="12.8" hidden="false" customHeight="false" outlineLevel="0" collapsed="false">
      <c r="A9" s="2" t="s">
        <v>5</v>
      </c>
    </row>
    <row r="10" customFormat="false" ht="12.8" hidden="false" customHeight="false" outlineLevel="0" collapsed="false">
      <c r="A10" s="2" t="s">
        <v>6</v>
      </c>
    </row>
    <row r="11" customFormat="false" ht="12.8" hidden="false" customHeight="false" outlineLevel="0" collapsed="false">
      <c r="A11" s="2" t="s">
        <v>7</v>
      </c>
    </row>
    <row r="12" customFormat="false" ht="12.8" hidden="false" customHeight="false" outlineLevel="0" collapsed="false">
      <c r="A12" s="2" t="s">
        <v>8</v>
      </c>
    </row>
    <row r="13" customFormat="false" ht="12.8" hidden="false" customHeight="false" outlineLevel="0" collapsed="false">
      <c r="A13" s="2" t="s">
        <v>9</v>
      </c>
    </row>
    <row r="14" customFormat="false" ht="12.8" hidden="false" customHeight="false" outlineLevel="0" collapsed="false">
      <c r="A14" s="2"/>
    </row>
    <row r="15" customFormat="false" ht="15" hidden="false" customHeight="false" outlineLevel="0" collapsed="false">
      <c r="A15" s="6" t="s">
        <v>10</v>
      </c>
    </row>
    <row r="16" customFormat="false" ht="12.8" hidden="false" customHeight="false" outlineLevel="0" collapsed="false">
      <c r="A16" s="2" t="s">
        <v>11</v>
      </c>
    </row>
    <row r="17" customFormat="false" ht="35.05" hidden="false" customHeight="false" outlineLevel="0" collapsed="false">
      <c r="A17" s="2" t="s">
        <v>12</v>
      </c>
    </row>
    <row r="18" customFormat="false" ht="12.8" hidden="false" customHeight="false" outlineLevel="0" collapsed="false">
      <c r="A18" s="2"/>
    </row>
    <row r="19" customFormat="false" ht="15" hidden="false" customHeight="false" outlineLevel="0" collapsed="false">
      <c r="A19" s="6" t="s">
        <v>13</v>
      </c>
    </row>
    <row r="20" customFormat="false" ht="12.8" hidden="false" customHeight="false" outlineLevel="0" collapsed="false">
      <c r="A20" s="2" t="s">
        <v>14</v>
      </c>
    </row>
    <row r="21" customFormat="false" ht="23.85" hidden="false" customHeight="false" outlineLevel="0" collapsed="false">
      <c r="A21" s="2" t="s">
        <v>15</v>
      </c>
    </row>
    <row r="22" customFormat="false" ht="23.85" hidden="false" customHeight="false" outlineLevel="0" collapsed="false">
      <c r="A22" s="2" t="s">
        <v>16</v>
      </c>
    </row>
    <row r="23" customFormat="false" ht="12.8" hidden="false" customHeight="false" outlineLevel="0" collapsed="false">
      <c r="A23" s="2"/>
    </row>
    <row r="24" customFormat="false" ht="15" hidden="false" customHeight="false" outlineLevel="0" collapsed="false">
      <c r="A24" s="6" t="s">
        <v>17</v>
      </c>
    </row>
    <row r="25" customFormat="false" ht="23.85" hidden="false" customHeight="false" outlineLevel="0" collapsed="false">
      <c r="A25" s="2" t="s">
        <v>18</v>
      </c>
    </row>
    <row r="26" customFormat="false" ht="46.25" hidden="false" customHeight="false" outlineLevel="0" collapsed="false">
      <c r="A26" s="2" t="s">
        <v>19</v>
      </c>
    </row>
    <row r="27" customFormat="false" ht="23.85" hidden="false" customHeight="false" outlineLevel="0" collapsed="false">
      <c r="A27" s="2" t="s">
        <v>20</v>
      </c>
    </row>
    <row r="28" customFormat="false" ht="23.85" hidden="false" customHeight="false" outlineLevel="0" collapsed="false">
      <c r="A28" s="2" t="s">
        <v>21</v>
      </c>
    </row>
    <row r="29" customFormat="false" ht="23.85" hidden="false" customHeight="false" outlineLevel="0" collapsed="false">
      <c r="A29" s="2" t="s">
        <v>22</v>
      </c>
    </row>
    <row r="30" customFormat="false" ht="35.05" hidden="false" customHeight="false" outlineLevel="0" collapsed="false">
      <c r="A30" s="2" t="s">
        <v>23</v>
      </c>
    </row>
    <row r="31" customFormat="false" ht="12.8" hidden="false" customHeight="false" outlineLevel="0" collapsed="false">
      <c r="A31" s="2"/>
    </row>
    <row r="32" customFormat="false" ht="15" hidden="false" customHeight="false" outlineLevel="0" collapsed="false">
      <c r="A32" s="6" t="s">
        <v>24</v>
      </c>
    </row>
    <row r="33" customFormat="false" ht="12.8" hidden="false" customHeight="false" outlineLevel="0" collapsed="false">
      <c r="A33" s="2" t="s">
        <v>25</v>
      </c>
    </row>
    <row r="34" customFormat="false" ht="12.8" hidden="false" customHeight="false" outlineLevel="0" collapsed="false">
      <c r="A34" s="2" t="s">
        <v>26</v>
      </c>
    </row>
    <row r="35" customFormat="false" ht="12.8" hidden="false" customHeight="false" outlineLevel="0" collapsed="false">
      <c r="A35" s="2" t="s">
        <v>27</v>
      </c>
    </row>
    <row r="36" customFormat="false" ht="12.8" hidden="false" customHeight="false" outlineLevel="0" collapsed="false">
      <c r="A36" s="2" t="s">
        <v>28</v>
      </c>
    </row>
    <row r="37" customFormat="false" ht="12.8" hidden="false" customHeight="false" outlineLevel="0" collapsed="false">
      <c r="A37" s="2" t="s">
        <v>29</v>
      </c>
    </row>
    <row r="38" customFormat="false" ht="12.8" hidden="false" customHeight="false" outlineLevel="0" collapsed="false">
      <c r="A38" s="2" t="s">
        <v>30</v>
      </c>
    </row>
    <row r="39" customFormat="false" ht="12.8" hidden="false" customHeight="false" outlineLevel="0" collapsed="false">
      <c r="A39" s="2" t="s">
        <v>31</v>
      </c>
    </row>
    <row r="40" customFormat="false" ht="23.85" hidden="false" customHeight="false" outlineLevel="0" collapsed="false">
      <c r="A40" s="2" t="s">
        <v>32</v>
      </c>
    </row>
    <row r="41" customFormat="false" ht="23.85" hidden="false" customHeight="false" outlineLevel="0" collapsed="false">
      <c r="A41" s="2" t="s">
        <v>33</v>
      </c>
    </row>
    <row r="42" customFormat="false" ht="12.8" hidden="false" customHeight="false" outlineLevel="0" collapsed="false">
      <c r="A42" s="2"/>
    </row>
    <row r="43" customFormat="false" ht="15" hidden="false" customHeight="false" outlineLevel="0" collapsed="false">
      <c r="A43" s="6" t="s">
        <v>34</v>
      </c>
    </row>
    <row r="44" customFormat="false" ht="23.85" hidden="false" customHeight="false" outlineLevel="0" collapsed="false">
      <c r="A44" s="2" t="s">
        <v>35</v>
      </c>
    </row>
    <row r="45" customFormat="false" ht="12.8" hidden="false" customHeight="false" outlineLevel="0" collapsed="false">
      <c r="A45" s="2"/>
    </row>
    <row r="46" customFormat="false" ht="15" hidden="false" customHeight="false" outlineLevel="0" collapsed="false">
      <c r="A46" s="6" t="s">
        <v>36</v>
      </c>
    </row>
    <row r="47" customFormat="false" ht="23.85" hidden="false" customHeight="false" outlineLevel="0" collapsed="false">
      <c r="A47" s="2" t="s">
        <v>37</v>
      </c>
    </row>
    <row r="48" customFormat="false" ht="12.8" hidden="false" customHeight="false" outlineLevel="0" collapsed="false">
      <c r="A48" s="2"/>
    </row>
    <row r="49" customFormat="false" ht="15" hidden="false" customHeight="false" outlineLevel="0" collapsed="false">
      <c r="A49" s="6" t="s">
        <v>38</v>
      </c>
    </row>
    <row r="50" customFormat="false" ht="12.8" hidden="false" customHeight="false" outlineLevel="0" collapsed="false">
      <c r="A50" s="2" t="s">
        <v>39</v>
      </c>
    </row>
    <row r="51" customFormat="false" ht="12.8" hidden="false" customHeight="false" outlineLevel="0" collapsed="false">
      <c r="A51" s="2" t="s">
        <v>40</v>
      </c>
    </row>
    <row r="52" customFormat="false" ht="12.8" hidden="false" customHeight="false" outlineLevel="0" collapsed="false">
      <c r="A52" s="2" t="s">
        <v>41</v>
      </c>
    </row>
    <row r="53" customFormat="false" ht="12.8" hidden="false" customHeight="false" outlineLevel="0" collapsed="false">
      <c r="A53" s="2" t="s">
        <v>42</v>
      </c>
    </row>
    <row r="54" customFormat="false" ht="35.05" hidden="false" customHeight="false" outlineLevel="0" collapsed="false">
      <c r="A54" s="2" t="s">
        <v>43</v>
      </c>
    </row>
    <row r="55" customFormat="false" ht="12.8" hidden="false" customHeight="false" outlineLevel="0" collapsed="false">
      <c r="A55" s="2"/>
    </row>
    <row r="56" customFormat="false" ht="15" hidden="false" customHeight="false" outlineLevel="0" collapsed="false">
      <c r="A56" s="6" t="s">
        <v>44</v>
      </c>
    </row>
    <row r="57" customFormat="false" ht="23.85" hidden="false" customHeight="false" outlineLevel="0" collapsed="false">
      <c r="A57" s="2" t="s">
        <v>45</v>
      </c>
    </row>
    <row r="58" customFormat="false" ht="12.8" hidden="false" customHeight="false" outlineLevel="0" collapsed="false">
      <c r="A58" s="2"/>
    </row>
    <row r="59" customFormat="false" ht="15" hidden="false" customHeight="false" outlineLevel="0" collapsed="false">
      <c r="A59" s="6" t="s">
        <v>46</v>
      </c>
    </row>
    <row r="60" customFormat="false" ht="12.8" hidden="false" customHeight="false" outlineLevel="0" collapsed="false">
      <c r="A60" s="2" t="s">
        <v>47</v>
      </c>
    </row>
    <row r="61" customFormat="false" ht="23.85" hidden="false" customHeight="false" outlineLevel="0" collapsed="false">
      <c r="A61" s="2" t="s">
        <v>48</v>
      </c>
    </row>
    <row r="62" customFormat="false" ht="12.8" hidden="false" customHeight="false" outlineLevel="0" collapsed="false">
      <c r="A62" s="2"/>
    </row>
    <row r="63" customFormat="false" ht="12.8" hidden="false" customHeight="false" outlineLevel="0" collapsed="false">
      <c r="A63" s="4" t="s">
        <v>49</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Jura Labs CIC. CC BY 4.0: creativecommons.org/licenses/by/4.0&amp;R&amp;8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6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30"/>
    <col collapsed="false" customWidth="true" hidden="false" outlineLevel="0" max="2" min="2" style="1" width="18"/>
    <col collapsed="false" customWidth="true" hidden="false" outlineLevel="0" max="4" min="3" style="1" width="10"/>
    <col collapsed="false" customWidth="true" hidden="false" outlineLevel="0" max="5" min="5" style="1" width="9"/>
    <col collapsed="false" customWidth="true" hidden="false" outlineLevel="0" max="7" min="6" style="1" width="11"/>
    <col collapsed="false" customWidth="true" hidden="false" outlineLevel="0" max="8" min="8" style="1" width="26"/>
    <col collapsed="false" customWidth="true" hidden="false" outlineLevel="0" max="9" min="9" style="1" width="11"/>
    <col collapsed="false" customWidth="true" hidden="false" outlineLevel="0" max="10" min="10" style="1" width="16"/>
    <col collapsed="false" customWidth="true" hidden="false" outlineLevel="0" max="11" min="11" style="1" width="13"/>
    <col collapsed="false" customWidth="true" hidden="false" outlineLevel="0" max="12" min="12" style="1" width="12"/>
    <col collapsed="false" customWidth="true" hidden="false" outlineLevel="0" max="13" min="13" style="1" width="7"/>
    <col collapsed="false" customWidth="true" hidden="false" outlineLevel="0" max="14" min="14" style="1" width="10"/>
    <col collapsed="false" customWidth="true" hidden="false" outlineLevel="0" max="15" min="15" style="1" width="9"/>
    <col collapsed="false" customWidth="true" hidden="false" outlineLevel="0" max="16" min="16" style="1" width="12"/>
    <col collapsed="false" customWidth="true" hidden="false" outlineLevel="0" max="17" min="17" style="1" width="11"/>
    <col collapsed="false" customWidth="true" hidden="false" outlineLevel="0" max="18" min="18" style="1" width="14"/>
    <col collapsed="false" customWidth="true" hidden="false" outlineLevel="0" max="21" min="19" style="1" width="12"/>
    <col collapsed="false" customWidth="true" hidden="false" outlineLevel="0" max="22" min="22" style="1" width="9"/>
    <col collapsed="false" customWidth="true" hidden="false" outlineLevel="0" max="23" min="23" style="1" width="13"/>
    <col collapsed="false" customWidth="true" hidden="false" outlineLevel="0" max="26" min="24" style="1" width="12"/>
    <col collapsed="false" customWidth="true" hidden="false" outlineLevel="0" max="29" min="27" style="1" width="13"/>
    <col collapsed="false" customWidth="true" hidden="false" outlineLevel="0" max="30" min="30" style="1" width="16"/>
    <col collapsed="false" customWidth="true" hidden="false" outlineLevel="0" max="31" min="31" style="1" width="15"/>
    <col collapsed="false" customWidth="true" hidden="false" outlineLevel="0" max="32" min="32" style="1" width="40"/>
    <col collapsed="false" customWidth="true" hidden="false" outlineLevel="0" max="34" min="33" style="1" width="13"/>
  </cols>
  <sheetData>
    <row r="1" customFormat="false" ht="19.5" hidden="false" customHeight="true" outlineLevel="0" collapsed="false">
      <c r="A1" s="7" t="s">
        <v>50</v>
      </c>
      <c r="B1" s="8" t="s">
        <v>51</v>
      </c>
      <c r="C1" s="8"/>
      <c r="D1" s="8"/>
      <c r="E1" s="8"/>
      <c r="F1" s="8"/>
      <c r="G1" s="8"/>
      <c r="H1" s="9" t="s">
        <v>52</v>
      </c>
      <c r="I1" s="9"/>
      <c r="J1" s="9"/>
      <c r="K1" s="9"/>
      <c r="L1" s="9"/>
      <c r="M1" s="9"/>
      <c r="N1" s="9"/>
      <c r="O1" s="9"/>
      <c r="P1" s="9"/>
      <c r="Q1" s="9"/>
      <c r="R1" s="9"/>
      <c r="S1" s="10" t="s">
        <v>53</v>
      </c>
      <c r="T1" s="11" t="s">
        <v>54</v>
      </c>
      <c r="U1" s="11"/>
      <c r="V1" s="11"/>
      <c r="W1" s="11"/>
      <c r="X1" s="12" t="s">
        <v>55</v>
      </c>
      <c r="Y1" s="12"/>
      <c r="Z1" s="13" t="s">
        <v>56</v>
      </c>
      <c r="AA1" s="13"/>
      <c r="AB1" s="13"/>
      <c r="AC1" s="13"/>
      <c r="AD1" s="13"/>
      <c r="AE1" s="14" t="s">
        <v>57</v>
      </c>
      <c r="AF1" s="14"/>
      <c r="AG1" s="14"/>
      <c r="AH1" s="14"/>
    </row>
    <row r="2" customFormat="false" ht="43.5" hidden="false" customHeight="true" outlineLevel="0" collapsed="false">
      <c r="A2" s="15" t="s">
        <v>58</v>
      </c>
      <c r="B2" s="15" t="s">
        <v>59</v>
      </c>
      <c r="C2" s="15" t="s">
        <v>60</v>
      </c>
      <c r="D2" s="15" t="s">
        <v>61</v>
      </c>
      <c r="E2" s="15" t="s">
        <v>62</v>
      </c>
      <c r="F2" s="15" t="s">
        <v>63</v>
      </c>
      <c r="G2" s="15" t="s">
        <v>64</v>
      </c>
      <c r="H2" s="15" t="s">
        <v>65</v>
      </c>
      <c r="I2" s="15" t="s">
        <v>66</v>
      </c>
      <c r="J2" s="15" t="s">
        <v>67</v>
      </c>
      <c r="K2" s="15" t="s">
        <v>68</v>
      </c>
      <c r="L2" s="15" t="s">
        <v>69</v>
      </c>
      <c r="M2" s="15" t="s">
        <v>70</v>
      </c>
      <c r="N2" s="15" t="s">
        <v>71</v>
      </c>
      <c r="O2" s="15" t="s">
        <v>72</v>
      </c>
      <c r="P2" s="15" t="s">
        <v>73</v>
      </c>
      <c r="Q2" s="15" t="s">
        <v>74</v>
      </c>
      <c r="R2" s="15" t="s">
        <v>75</v>
      </c>
      <c r="S2" s="15" t="s">
        <v>76</v>
      </c>
      <c r="T2" s="15" t="s">
        <v>77</v>
      </c>
      <c r="U2" s="15" t="s">
        <v>78</v>
      </c>
      <c r="V2" s="15" t="s">
        <v>79</v>
      </c>
      <c r="W2" s="15" t="s">
        <v>80</v>
      </c>
      <c r="X2" s="15" t="s">
        <v>81</v>
      </c>
      <c r="Y2" s="15" t="s">
        <v>82</v>
      </c>
      <c r="Z2" s="15" t="s">
        <v>83</v>
      </c>
      <c r="AA2" s="15" t="s">
        <v>84</v>
      </c>
      <c r="AB2" s="15" t="s">
        <v>85</v>
      </c>
      <c r="AC2" s="15" t="s">
        <v>86</v>
      </c>
      <c r="AD2" s="15" t="s">
        <v>87</v>
      </c>
      <c r="AE2" s="15" t="s">
        <v>88</v>
      </c>
      <c r="AF2" s="15" t="s">
        <v>89</v>
      </c>
      <c r="AG2" s="15" t="s">
        <v>90</v>
      </c>
      <c r="AH2" s="15" t="s">
        <v>91</v>
      </c>
    </row>
    <row r="3" customFormat="false" ht="23.85" hidden="false" customHeight="false" outlineLevel="0" collapsed="false">
      <c r="A3" s="16" t="s">
        <v>92</v>
      </c>
      <c r="B3" s="17" t="str">
        <f aca="false">IF(OR($A3="",$Q3=""),"",IF(OR($C3="Red",$J3="",$L3="One person",AND($K3="Personal",$I3&lt;&gt;"App on our computers",OR($Q3="Personal",$Q3="Sensitive"))),"Fix now",IF(AND($G3="Red",$AD3=""),"Trustee decision",IF(OR(AND(OR($Q3="Personal",$Q3="Sensitive"),OR($D3="Red",$E3="Red")),AND($P3="Critical",$E3="Red")),"Review this year",IF(COUNTIF($C3:$G3,"Red")&gt;=2,"Review at renewal","Keep")))))</f>
        <v>Review this year</v>
      </c>
      <c r="C3" s="18" t="str">
        <f aca="false">IF(OR($A3="",$Q3=""),"",IF($S3="","",IF(OR($S3="Yes",$S3="Not offered"),"Green",IF(OR(OR($Q3="Personal",$Q3="Sensitive"),$I3="Devices"),"Red","Amber"))))</f>
        <v>Green</v>
      </c>
      <c r="D3" s="18" t="str">
        <f aca="false">IF(OR($A3="",$Q3=""),"",IF(OR($J3="",AND($K3="Personal",$I3&lt;&gt;"App on our computers"),$L3="One person",AND($T3="Don't know",$I3&lt;&gt;"App on our computers",$I3&lt;&gt;"Account on a platform")),"Red",IF(AND($L3="Two or more",OR($I3="Devices",$I3="App on our computers",$I3="Account on a platform",$Q3="None",$Q3="Internal",$W3="Yes"),OR($I3="App on our computers",NOT(OR(AND($Q3="Sensitive",OR($T3="Elsewhere",$U3="Elsewhere")),AND($Q3="Personal",$T3="Elsewhere"),$T3="Don't know",AND($I3="Account on a platform",$T3=""))))),"Green","Amber")))</f>
        <v>Green</v>
      </c>
      <c r="E3" s="18" t="str">
        <f aca="false">IF(OR($A3="",$Q3=""),"",IF(OR($I3="Devices",$I3="App on our computers"),IF($Y3="Yes","Green",IF(OR(OR($Q3="Personal",$Q3="Sensitive"),$P3="Critical"),"Red","Amber")),IF(AND($X3="Yes",$Y3="Yes"),"Green",IF(OR(AND(OR($X3="No",$X3="Don't know",$X3=""),$Y3&lt;&gt;"Yes"),AND($P3="Critical",$Y3&lt;&gt;"Yes")),"Red","Amber"))))</f>
        <v>Red</v>
      </c>
      <c r="F3" s="16" t="s">
        <v>93</v>
      </c>
      <c r="G3" s="18" t="str">
        <f aca="false">IF(OR($A3="",$Q3=""),"",IF(COUNTA($Z3:$AC3)=0,"Not checked",IF(OR($AC3="No",$AA3="Serious concern",$AB3="Serious concern",AND($Z3="Yes",OR($Q3="Personal",$Q3="Sensitive"))),"Red",IF(AND($AC3="Yes",$AA3="None known",$AB3="None known",OR($Z3="No",$Z3="Opted out",$Z3="Not relevant")),"Green","Amber"))))</f>
        <v>Amber</v>
      </c>
      <c r="H3" s="16" t="s">
        <v>94</v>
      </c>
      <c r="I3" s="16" t="s">
        <v>95</v>
      </c>
      <c r="J3" s="16" t="s">
        <v>96</v>
      </c>
      <c r="K3" s="16" t="s">
        <v>97</v>
      </c>
      <c r="L3" s="16" t="s">
        <v>98</v>
      </c>
      <c r="M3" s="16" t="n">
        <v>12</v>
      </c>
      <c r="N3" s="19" t="n">
        <v>0</v>
      </c>
      <c r="O3" s="16" t="n">
        <v>2</v>
      </c>
      <c r="P3" s="16" t="s">
        <v>99</v>
      </c>
      <c r="Q3" s="16" t="s">
        <v>100</v>
      </c>
      <c r="R3" s="16" t="s">
        <v>101</v>
      </c>
      <c r="S3" s="16" t="s">
        <v>102</v>
      </c>
      <c r="T3" s="16" t="s">
        <v>103</v>
      </c>
      <c r="U3" s="16" t="s">
        <v>104</v>
      </c>
      <c r="V3" s="16" t="s">
        <v>105</v>
      </c>
      <c r="W3" s="16" t="s">
        <v>102</v>
      </c>
      <c r="X3" s="16" t="s">
        <v>102</v>
      </c>
      <c r="Y3" s="16" t="s">
        <v>105</v>
      </c>
      <c r="Z3" s="16" t="s">
        <v>105</v>
      </c>
      <c r="AA3" s="16" t="s">
        <v>106</v>
      </c>
      <c r="AB3" s="16" t="s">
        <v>106</v>
      </c>
      <c r="AC3" s="16" t="s">
        <v>102</v>
      </c>
      <c r="AD3" s="16"/>
      <c r="AE3" s="16" t="s">
        <v>107</v>
      </c>
      <c r="AF3" s="16" t="s">
        <v>108</v>
      </c>
      <c r="AG3" s="20"/>
      <c r="AH3" s="20"/>
    </row>
    <row r="4" customFormat="false" ht="35.05" hidden="false" customHeight="false" outlineLevel="0" collapsed="false">
      <c r="A4" s="16" t="s">
        <v>109</v>
      </c>
      <c r="B4" s="17" t="str">
        <f aca="false">IF(OR($A4="",$Q4=""),"",IF(OR($C4="Red",$J4="",$L4="One person",AND($K4="Personal",$I4&lt;&gt;"App on our computers",OR($Q4="Personal",$Q4="Sensitive"))),"Fix now",IF(AND($G4="Red",$AD4=""),"Trustee decision",IF(OR(AND(OR($Q4="Personal",$Q4="Sensitive"),OR($D4="Red",$E4="Red")),AND($P4="Critical",$E4="Red")),"Review this year",IF(COUNTIF($C4:$G4,"Red")&gt;=2,"Review at renewal","Keep")))))</f>
        <v>Fix now</v>
      </c>
      <c r="C4" s="18" t="str">
        <f aca="false">IF(OR($A4="",$Q4=""),"",IF($S4="","",IF(OR($S4="Yes",$S4="Not offered"),"Green",IF(OR(OR($Q4="Personal",$Q4="Sensitive"),$I4="Devices"),"Red","Amber"))))</f>
        <v>Green</v>
      </c>
      <c r="D4" s="18" t="str">
        <f aca="false">IF(OR($A4="",$Q4=""),"",IF(OR($J4="",AND($K4="Personal",$I4&lt;&gt;"App on our computers"),$L4="One person",AND($T4="Don't know",$I4&lt;&gt;"App on our computers",$I4&lt;&gt;"Account on a platform")),"Red",IF(AND($L4="Two or more",OR($I4="Devices",$I4="App on our computers",$I4="Account on a platform",$Q4="None",$Q4="Internal",$W4="Yes"),OR($I4="App on our computers",NOT(OR(AND($Q4="Sensitive",OR($T4="Elsewhere",$U4="Elsewhere")),AND($Q4="Personal",$T4="Elsewhere"),$T4="Don't know",AND($I4="Account on a platform",$T4=""))))),"Green","Amber")))</f>
        <v>Red</v>
      </c>
      <c r="E4" s="18" t="str">
        <f aca="false">IF(OR($A4="",$Q4=""),"",IF(OR($I4="Devices",$I4="App on our computers"),IF($Y4="Yes","Green",IF(OR(OR($Q4="Personal",$Q4="Sensitive"),$P4="Critical"),"Red","Amber")),IF(AND($X4="Yes",$Y4="Yes"),"Green",IF(OR(AND(OR($X4="No",$X4="Don't know",$X4=""),$Y4&lt;&gt;"Yes"),AND($P4="Critical",$Y4&lt;&gt;"Yes")),"Red","Amber"))))</f>
        <v>Amber</v>
      </c>
      <c r="F4" s="16" t="s">
        <v>110</v>
      </c>
      <c r="G4" s="18" t="str">
        <f aca="false">IF(OR($A4="",$Q4=""),"",IF(COUNTA($Z4:$AC4)=0,"Not checked",IF(OR($AC4="No",$AA4="Serious concern",$AB4="Serious concern",AND($Z4="Yes",OR($Q4="Personal",$Q4="Sensitive"))),"Red",IF(AND($AC4="Yes",$AA4="None known",$AB4="None known",OR($Z4="No",$Z4="Opted out",$Z4="Not relevant")),"Green","Amber"))))</f>
        <v>Amber</v>
      </c>
      <c r="H4" s="16" t="s">
        <v>111</v>
      </c>
      <c r="I4" s="16" t="s">
        <v>95</v>
      </c>
      <c r="J4" s="16" t="s">
        <v>112</v>
      </c>
      <c r="K4" s="16" t="s">
        <v>97</v>
      </c>
      <c r="L4" s="16" t="s">
        <v>113</v>
      </c>
      <c r="M4" s="16" t="n">
        <v>2</v>
      </c>
      <c r="N4" s="19" t="n">
        <v>480</v>
      </c>
      <c r="O4" s="16" t="n">
        <v>3</v>
      </c>
      <c r="P4" s="16" t="s">
        <v>114</v>
      </c>
      <c r="Q4" s="16" t="s">
        <v>100</v>
      </c>
      <c r="R4" s="16" t="s">
        <v>115</v>
      </c>
      <c r="S4" s="16" t="s">
        <v>102</v>
      </c>
      <c r="T4" s="16" t="s">
        <v>104</v>
      </c>
      <c r="U4" s="16" t="s">
        <v>104</v>
      </c>
      <c r="V4" s="16" t="s">
        <v>105</v>
      </c>
      <c r="W4" s="16" t="s">
        <v>116</v>
      </c>
      <c r="X4" s="16" t="s">
        <v>102</v>
      </c>
      <c r="Y4" s="16" t="s">
        <v>105</v>
      </c>
      <c r="Z4" s="16" t="s">
        <v>116</v>
      </c>
      <c r="AA4" s="16"/>
      <c r="AB4" s="16"/>
      <c r="AC4" s="16" t="s">
        <v>102</v>
      </c>
      <c r="AD4" s="16"/>
      <c r="AE4" s="16" t="s">
        <v>117</v>
      </c>
      <c r="AF4" s="16" t="s">
        <v>118</v>
      </c>
      <c r="AG4" s="20"/>
      <c r="AH4" s="20"/>
    </row>
    <row r="5" customFormat="false" ht="12.8" hidden="false" customHeight="false" outlineLevel="0" collapsed="false">
      <c r="A5" s="16" t="s">
        <v>119</v>
      </c>
      <c r="B5" s="17" t="str">
        <f aca="false">IF(OR($A5="",$Q5=""),"",IF(OR($C5="Red",$J5="",$L5="One person",AND($K5="Personal",$I5&lt;&gt;"App on our computers",OR($Q5="Personal",$Q5="Sensitive"))),"Fix now",IF(AND($G5="Red",$AD5=""),"Trustee decision",IF(OR(AND(OR($Q5="Personal",$Q5="Sensitive"),OR($D5="Red",$E5="Red")),AND($P5="Critical",$E5="Red")),"Review this year",IF(COUNTIF($C5:$G5,"Red")&gt;=2,"Review at renewal","Keep")))))</f>
        <v>Keep</v>
      </c>
      <c r="C5" s="18" t="str">
        <f aca="false">IF(OR($A5="",$Q5=""),"",IF($S5="","",IF(OR($S5="Yes",$S5="Not offered"),"Green",IF(OR(OR($Q5="Personal",$Q5="Sensitive"),$I5="Devices"),"Red","Amber"))))</f>
        <v>Amber</v>
      </c>
      <c r="D5" s="18" t="str">
        <f aca="false">IF(OR($A5="",$Q5=""),"",IF(OR($J5="",AND($K5="Personal",$I5&lt;&gt;"App on our computers"),$L5="One person",AND($T5="Don't know",$I5&lt;&gt;"App on our computers",$I5&lt;&gt;"Account on a platform")),"Red",IF(AND($L5="Two or more",OR($I5="Devices",$I5="App on our computers",$I5="Account on a platform",$Q5="None",$Q5="Internal",$W5="Yes"),OR($I5="App on our computers",NOT(OR(AND($Q5="Sensitive",OR($T5="Elsewhere",$U5="Elsewhere")),AND($Q5="Personal",$T5="Elsewhere"),$T5="Don't know",AND($I5="Account on a platform",$T5=""))))),"Green","Amber")))</f>
        <v>Green</v>
      </c>
      <c r="E5" s="18" t="str">
        <f aca="false">IF(OR($A5="",$Q5=""),"",IF(OR($I5="Devices",$I5="App on our computers"),IF($Y5="Yes","Green",IF(OR(OR($Q5="Personal",$Q5="Sensitive"),$P5="Critical"),"Red","Amber")),IF(AND($X5="Yes",$Y5="Yes"),"Green",IF(OR(AND(OR($X5="No",$X5="Don't know",$X5=""),$Y5&lt;&gt;"Yes"),AND($P5="Critical",$Y5&lt;&gt;"Yes")),"Red","Amber"))))</f>
        <v>Amber</v>
      </c>
      <c r="F5" s="16" t="s">
        <v>110</v>
      </c>
      <c r="G5" s="18" t="str">
        <f aca="false">IF(OR($A5="",$Q5=""),"",IF(COUNTA($Z5:$AC5)=0,"Not checked",IF(OR($AC5="No",$AA5="Serious concern",$AB5="Serious concern",AND($Z5="Yes",OR($Q5="Personal",$Q5="Sensitive"))),"Red",IF(AND($AC5="Yes",$AA5="None known",$AB5="None known",OR($Z5="No",$Z5="Opted out",$Z5="Not relevant")),"Green","Amber"))))</f>
        <v>Amber</v>
      </c>
      <c r="H5" s="16" t="s">
        <v>120</v>
      </c>
      <c r="I5" s="16" t="s">
        <v>95</v>
      </c>
      <c r="J5" s="16" t="s">
        <v>96</v>
      </c>
      <c r="K5" s="16" t="s">
        <v>97</v>
      </c>
      <c r="L5" s="16" t="s">
        <v>98</v>
      </c>
      <c r="M5" s="16" t="n">
        <v>12</v>
      </c>
      <c r="N5" s="19" t="n">
        <v>150</v>
      </c>
      <c r="O5" s="16" t="n">
        <v>0</v>
      </c>
      <c r="P5" s="16" t="s">
        <v>114</v>
      </c>
      <c r="Q5" s="16" t="s">
        <v>121</v>
      </c>
      <c r="R5" s="16" t="s">
        <v>122</v>
      </c>
      <c r="S5" s="16" t="s">
        <v>105</v>
      </c>
      <c r="T5" s="16" t="s">
        <v>104</v>
      </c>
      <c r="U5" s="16" t="s">
        <v>104</v>
      </c>
      <c r="V5" s="16" t="s">
        <v>105</v>
      </c>
      <c r="W5" s="16" t="s">
        <v>102</v>
      </c>
      <c r="X5" s="16" t="s">
        <v>123</v>
      </c>
      <c r="Y5" s="16" t="s">
        <v>105</v>
      </c>
      <c r="Z5" s="16" t="s">
        <v>116</v>
      </c>
      <c r="AA5" s="16"/>
      <c r="AB5" s="16"/>
      <c r="AC5" s="16" t="s">
        <v>102</v>
      </c>
      <c r="AD5" s="16"/>
      <c r="AE5" s="16" t="s">
        <v>124</v>
      </c>
      <c r="AF5" s="16" t="s">
        <v>125</v>
      </c>
      <c r="AG5" s="20"/>
      <c r="AH5" s="20"/>
    </row>
    <row r="6" customFormat="false" ht="23.85" hidden="false" customHeight="false" outlineLevel="0" collapsed="false">
      <c r="A6" s="16" t="s">
        <v>126</v>
      </c>
      <c r="B6" s="17" t="str">
        <f aca="false">IF(OR($A6="",$Q6=""),"",IF(OR($C6="Red",$J6="",$L6="One person",AND($K6="Personal",$I6&lt;&gt;"App on our computers",OR($Q6="Personal",$Q6="Sensitive"))),"Fix now",IF(AND($G6="Red",$AD6=""),"Trustee decision",IF(OR(AND(OR($Q6="Personal",$Q6="Sensitive"),OR($D6="Red",$E6="Red")),AND($P6="Critical",$E6="Red")),"Review this year",IF(COUNTIF($C6:$G6,"Red")&gt;=2,"Review at renewal","Keep")))))</f>
        <v>Fix now</v>
      </c>
      <c r="C6" s="18" t="str">
        <f aca="false">IF(OR($A6="",$Q6=""),"",IF($S6="","",IF(OR($S6="Yes",$S6="Not offered"),"Green",IF(OR(OR($Q6="Personal",$Q6="Sensitive"),$I6="Devices"),"Red","Amber"))))</f>
        <v>Red</v>
      </c>
      <c r="D6" s="18" t="str">
        <f aca="false">IF(OR($A6="",$Q6=""),"",IF(OR($J6="",AND($K6="Personal",$I6&lt;&gt;"App on our computers"),$L6="One person",AND($T6="Don't know",$I6&lt;&gt;"App on our computers",$I6&lt;&gt;"Account on a platform")),"Red",IF(AND($L6="Two or more",OR($I6="Devices",$I6="App on our computers",$I6="Account on a platform",$Q6="None",$Q6="Internal",$W6="Yes"),OR($I6="App on our computers",NOT(OR(AND($Q6="Sensitive",OR($T6="Elsewhere",$U6="Elsewhere")),AND($Q6="Personal",$T6="Elsewhere"),$T6="Don't know",AND($I6="Account on a platform",$T6=""))))),"Green","Amber")))</f>
        <v>Red</v>
      </c>
      <c r="E6" s="18" t="str">
        <f aca="false">IF(OR($A6="",$Q6=""),"",IF(OR($I6="Devices",$I6="App on our computers"),IF($Y6="Yes","Green",IF(OR(OR($Q6="Personal",$Q6="Sensitive"),$P6="Critical"),"Red","Amber")),IF(AND($X6="Yes",$Y6="Yes"),"Green",IF(OR(AND(OR($X6="No",$X6="Don't know",$X6=""),$Y6&lt;&gt;"Yes"),AND($P6="Critical",$Y6&lt;&gt;"Yes")),"Red","Amber"))))</f>
        <v>Amber</v>
      </c>
      <c r="F6" s="16" t="s">
        <v>127</v>
      </c>
      <c r="G6" s="18" t="str">
        <f aca="false">IF(OR($A6="",$Q6=""),"",IF(COUNTA($Z6:$AC6)=0,"Not checked",IF(OR($AC6="No",$AA6="Serious concern",$AB6="Serious concern",AND($Z6="Yes",OR($Q6="Personal",$Q6="Sensitive"))),"Red",IF(AND($AC6="Yes",$AA6="None known",$AB6="None known",OR($Z6="No",$Z6="Opted out",$Z6="Not relevant")),"Green","Amber"))))</f>
        <v>Not checked</v>
      </c>
      <c r="H6" s="16" t="s">
        <v>128</v>
      </c>
      <c r="I6" s="16" t="s">
        <v>95</v>
      </c>
      <c r="J6" s="16"/>
      <c r="K6" s="16" t="s">
        <v>100</v>
      </c>
      <c r="L6" s="16" t="s">
        <v>116</v>
      </c>
      <c r="M6" s="16" t="n">
        <v>6</v>
      </c>
      <c r="N6" s="19" t="n">
        <v>0</v>
      </c>
      <c r="O6" s="16" t="n">
        <v>1</v>
      </c>
      <c r="P6" s="16" t="s">
        <v>114</v>
      </c>
      <c r="Q6" s="16" t="s">
        <v>129</v>
      </c>
      <c r="R6" s="16"/>
      <c r="S6" s="16" t="s">
        <v>116</v>
      </c>
      <c r="T6" s="16" t="s">
        <v>104</v>
      </c>
      <c r="U6" s="16" t="s">
        <v>104</v>
      </c>
      <c r="V6" s="16" t="s">
        <v>105</v>
      </c>
      <c r="W6" s="16" t="s">
        <v>105</v>
      </c>
      <c r="X6" s="16" t="s">
        <v>102</v>
      </c>
      <c r="Y6" s="16" t="s">
        <v>105</v>
      </c>
      <c r="Z6" s="16"/>
      <c r="AA6" s="16"/>
      <c r="AB6" s="16"/>
      <c r="AC6" s="16"/>
      <c r="AD6" s="16"/>
      <c r="AE6" s="16" t="s">
        <v>130</v>
      </c>
      <c r="AF6" s="16" t="s">
        <v>131</v>
      </c>
      <c r="AG6" s="20"/>
      <c r="AH6" s="20"/>
    </row>
    <row r="7" customFormat="false" ht="12.8" hidden="false" customHeight="false" outlineLevel="0" collapsed="false">
      <c r="A7" s="16" t="s">
        <v>132</v>
      </c>
      <c r="B7" s="17" t="str">
        <f aca="false">IF(OR($A7="",$Q7=""),"",IF(OR($C7="Red",$J7="",$L7="One person",AND($K7="Personal",$I7&lt;&gt;"App on our computers",OR($Q7="Personal",$Q7="Sensitive"))),"Fix now",IF(AND($G7="Red",$AD7=""),"Trustee decision",IF(OR(AND(OR($Q7="Personal",$Q7="Sensitive"),OR($D7="Red",$E7="Red")),AND($P7="Critical",$E7="Red")),"Review this year",IF(COUNTIF($C7:$G7,"Red")&gt;=2,"Review at renewal","Keep")))))</f>
        <v>Keep</v>
      </c>
      <c r="C7" s="18" t="str">
        <f aca="false">IF(OR($A7="",$Q7=""),"",IF($S7="","",IF(OR($S7="Yes",$S7="Not offered"),"Green",IF(OR(OR($Q7="Personal",$Q7="Sensitive"),$I7="Devices"),"Red","Amber"))))</f>
        <v>Green</v>
      </c>
      <c r="D7" s="18" t="str">
        <f aca="false">IF(OR($A7="",$Q7=""),"",IF(OR($J7="",AND($K7="Personal",$I7&lt;&gt;"App on our computers"),$L7="One person",AND($T7="Don't know",$I7&lt;&gt;"App on our computers",$I7&lt;&gt;"Account on a platform")),"Red",IF(AND($L7="Two or more",OR($I7="Devices",$I7="App on our computers",$I7="Account on a platform",$Q7="None",$Q7="Internal",$W7="Yes"),OR($I7="App on our computers",NOT(OR(AND($Q7="Sensitive",OR($T7="Elsewhere",$U7="Elsewhere")),AND($Q7="Personal",$T7="Elsewhere"),$T7="Don't know",AND($I7="Account on a platform",$T7=""))))),"Green","Amber")))</f>
        <v>Green</v>
      </c>
      <c r="E7" s="18" t="str">
        <f aca="false">IF(OR($A7="",$Q7=""),"",IF(OR($I7="Devices",$I7="App on our computers"),IF($Y7="Yes","Green",IF(OR(OR($Q7="Personal",$Q7="Sensitive"),$P7="Critical"),"Red","Amber")),IF(AND($X7="Yes",$Y7="Yes"),"Green",IF(OR(AND(OR($X7="No",$X7="Don't know",$X7=""),$Y7&lt;&gt;"Yes"),AND($P7="Critical",$Y7&lt;&gt;"Yes")),"Red","Amber"))))</f>
        <v>Amber</v>
      </c>
      <c r="F7" s="16" t="s">
        <v>93</v>
      </c>
      <c r="G7" s="18" t="str">
        <f aca="false">IF(OR($A7="",$Q7=""),"",IF(COUNTA($Z7:$AC7)=0,"Not checked",IF(OR($AC7="No",$AA7="Serious concern",$AB7="Serious concern",AND($Z7="Yes",OR($Q7="Personal",$Q7="Sensitive"))),"Red",IF(AND($AC7="Yes",$AA7="None known",$AB7="None known",OR($Z7="No",$Z7="Opted out",$Z7="Not relevant")),"Green","Amber"))))</f>
        <v>Not checked</v>
      </c>
      <c r="H7" s="16" t="s">
        <v>133</v>
      </c>
      <c r="I7" s="16" t="s">
        <v>95</v>
      </c>
      <c r="J7" s="16" t="s">
        <v>112</v>
      </c>
      <c r="K7" s="16" t="s">
        <v>97</v>
      </c>
      <c r="L7" s="16" t="s">
        <v>98</v>
      </c>
      <c r="M7" s="16" t="n">
        <v>3</v>
      </c>
      <c r="N7" s="19" t="n">
        <v>0</v>
      </c>
      <c r="O7" s="16" t="n">
        <v>2</v>
      </c>
      <c r="P7" s="16" t="s">
        <v>134</v>
      </c>
      <c r="Q7" s="16" t="s">
        <v>135</v>
      </c>
      <c r="R7" s="16" t="s">
        <v>136</v>
      </c>
      <c r="S7" s="16" t="s">
        <v>102</v>
      </c>
      <c r="T7" s="16" t="s">
        <v>104</v>
      </c>
      <c r="U7" s="16" t="s">
        <v>104</v>
      </c>
      <c r="V7" s="16" t="s">
        <v>105</v>
      </c>
      <c r="W7" s="16" t="s">
        <v>102</v>
      </c>
      <c r="X7" s="16" t="s">
        <v>123</v>
      </c>
      <c r="Y7" s="16" t="s">
        <v>105</v>
      </c>
      <c r="Z7" s="16"/>
      <c r="AA7" s="16"/>
      <c r="AB7" s="16"/>
      <c r="AC7" s="16"/>
      <c r="AD7" s="16"/>
      <c r="AE7" s="16" t="s">
        <v>124</v>
      </c>
      <c r="AF7" s="16"/>
      <c r="AG7" s="20"/>
      <c r="AH7" s="20"/>
    </row>
    <row r="8" customFormat="false" ht="23.85" hidden="false" customHeight="false" outlineLevel="0" collapsed="false">
      <c r="A8" s="16" t="s">
        <v>137</v>
      </c>
      <c r="B8" s="17" t="str">
        <f aca="false">IF(OR($A8="",$Q8=""),"",IF(OR($C8="Red",$J8="",$L8="One person",AND($K8="Personal",$I8&lt;&gt;"App on our computers",OR($Q8="Personal",$Q8="Sensitive"))),"Fix now",IF(AND($G8="Red",$AD8=""),"Trustee decision",IF(OR(AND(OR($Q8="Personal",$Q8="Sensitive"),OR($D8="Red",$E8="Red")),AND($P8="Critical",$E8="Red")),"Review this year",IF(COUNTIF($C8:$G8,"Red")&gt;=2,"Review at renewal","Keep")))))</f>
        <v>Keep</v>
      </c>
      <c r="C8" s="18" t="str">
        <f aca="false">IF(OR($A8="",$Q8=""),"",IF($S8="","",IF(OR($S8="Yes",$S8="Not offered"),"Green",IF(OR(OR($Q8="Personal",$Q8="Sensitive"),$I8="Devices"),"Red","Amber"))))</f>
        <v>Green</v>
      </c>
      <c r="D8" s="18" t="str">
        <f aca="false">IF(OR($A8="",$Q8=""),"",IF(OR($J8="",AND($K8="Personal",$I8&lt;&gt;"App on our computers"),$L8="One person",AND($T8="Don't know",$I8&lt;&gt;"App on our computers",$I8&lt;&gt;"Account on a platform")),"Red",IF(AND($L8="Two or more",OR($I8="Devices",$I8="App on our computers",$I8="Account on a platform",$Q8="None",$Q8="Internal",$W8="Yes"),OR($I8="App on our computers",NOT(OR(AND($Q8="Sensitive",OR($T8="Elsewhere",$U8="Elsewhere")),AND($Q8="Personal",$T8="Elsewhere"),$T8="Don't know",AND($I8="Account on a platform",$T8=""))))),"Green","Amber")))</f>
        <v>Green</v>
      </c>
      <c r="E8" s="18" t="str">
        <f aca="false">IF(OR($A8="",$Q8=""),"",IF(OR($I8="Devices",$I8="App on our computers"),IF($Y8="Yes","Green",IF(OR(OR($Q8="Personal",$Q8="Sensitive"),$P8="Critical"),"Red","Amber")),IF(AND($X8="Yes",$Y8="Yes"),"Green",IF(OR(AND(OR($X8="No",$X8="Don't know",$X8=""),$Y8&lt;&gt;"Yes"),AND($P8="Critical",$Y8&lt;&gt;"Yes")),"Red","Amber"))))</f>
        <v>Green</v>
      </c>
      <c r="F8" s="16" t="s">
        <v>93</v>
      </c>
      <c r="G8" s="18" t="str">
        <f aca="false">IF(OR($A8="",$Q8=""),"",IF(COUNTA($Z8:$AC8)=0,"Not checked",IF(OR($AC8="No",$AA8="Serious concern",$AB8="Serious concern",AND($Z8="Yes",OR($Q8="Personal",$Q8="Sensitive"))),"Red",IF(AND($AC8="Yes",$AA8="None known",$AB8="None known",OR($Z8="No",$Z8="Opted out",$Z8="Not relevant")),"Green","Amber"))))</f>
        <v>Not checked</v>
      </c>
      <c r="H8" s="16" t="s">
        <v>138</v>
      </c>
      <c r="I8" s="16" t="s">
        <v>95</v>
      </c>
      <c r="J8" s="16" t="s">
        <v>139</v>
      </c>
      <c r="K8" s="16" t="s">
        <v>97</v>
      </c>
      <c r="L8" s="16" t="s">
        <v>98</v>
      </c>
      <c r="M8" s="16" t="n">
        <v>4</v>
      </c>
      <c r="N8" s="19" t="n">
        <v>1368</v>
      </c>
      <c r="O8" s="16" t="n">
        <v>4</v>
      </c>
      <c r="P8" s="16" t="s">
        <v>99</v>
      </c>
      <c r="Q8" s="16" t="s">
        <v>129</v>
      </c>
      <c r="R8" s="16" t="s">
        <v>140</v>
      </c>
      <c r="S8" s="16" t="s">
        <v>102</v>
      </c>
      <c r="T8" s="16" t="s">
        <v>103</v>
      </c>
      <c r="U8" s="16" t="s">
        <v>141</v>
      </c>
      <c r="V8" s="16" t="s">
        <v>105</v>
      </c>
      <c r="W8" s="16" t="s">
        <v>102</v>
      </c>
      <c r="X8" s="16" t="s">
        <v>102</v>
      </c>
      <c r="Y8" s="16" t="s">
        <v>102</v>
      </c>
      <c r="Z8" s="16"/>
      <c r="AA8" s="16"/>
      <c r="AB8" s="16"/>
      <c r="AC8" s="16"/>
      <c r="AD8" s="16"/>
      <c r="AE8" s="16" t="s">
        <v>124</v>
      </c>
      <c r="AF8" s="16"/>
      <c r="AG8" s="20"/>
      <c r="AH8" s="20"/>
    </row>
    <row r="9" customFormat="false" ht="23.85" hidden="false" customHeight="false" outlineLevel="0" collapsed="false">
      <c r="A9" s="16" t="s">
        <v>142</v>
      </c>
      <c r="B9" s="17" t="str">
        <f aca="false">IF(OR($A9="",$Q9=""),"",IF(OR($C9="Red",$J9="",$L9="One person",AND($K9="Personal",$I9&lt;&gt;"App on our computers",OR($Q9="Personal",$Q9="Sensitive"))),"Fix now",IF(AND($G9="Red",$AD9=""),"Trustee decision",IF(OR(AND(OR($Q9="Personal",$Q9="Sensitive"),OR($D9="Red",$E9="Red")),AND($P9="Critical",$E9="Red")),"Review this year",IF(COUNTIF($C9:$G9,"Red")&gt;=2,"Review at renewal","Keep")))))</f>
        <v>Keep</v>
      </c>
      <c r="C9" s="18" t="str">
        <f aca="false">IF(OR($A9="",$Q9=""),"",IF($S9="","",IF(OR($S9="Yes",$S9="Not offered"),"Green",IF(OR(OR($Q9="Personal",$Q9="Sensitive"),$I9="Devices"),"Red","Amber"))))</f>
        <v>Green</v>
      </c>
      <c r="D9" s="18" t="str">
        <f aca="false">IF(OR($A9="",$Q9=""),"",IF(OR($J9="",AND($K9="Personal",$I9&lt;&gt;"App on our computers"),$L9="One person",AND($T9="Don't know",$I9&lt;&gt;"App on our computers",$I9&lt;&gt;"Account on a platform")),"Red",IF(AND($L9="Two or more",OR($I9="Devices",$I9="App on our computers",$I9="Account on a platform",$Q9="None",$Q9="Internal",$W9="Yes"),OR($I9="App on our computers",NOT(OR(AND($Q9="Sensitive",OR($T9="Elsewhere",$U9="Elsewhere")),AND($Q9="Personal",$T9="Elsewhere"),$T9="Don't know",AND($I9="Account on a platform",$T9=""))))),"Green","Amber")))</f>
        <v>Green</v>
      </c>
      <c r="E9" s="18" t="str">
        <f aca="false">IF(OR($A9="",$Q9=""),"",IF(OR($I9="Devices",$I9="App on our computers"),IF($Y9="Yes","Green",IF(OR(OR($Q9="Personal",$Q9="Sensitive"),$P9="Critical"),"Red","Amber")),IF(AND($X9="Yes",$Y9="Yes"),"Green",IF(OR(AND(OR($X9="No",$X9="Don't know",$X9=""),$Y9&lt;&gt;"Yes"),AND($P9="Critical",$Y9&lt;&gt;"Yes")),"Red","Amber"))))</f>
        <v>Green</v>
      </c>
      <c r="F9" s="16" t="s">
        <v>93</v>
      </c>
      <c r="G9" s="18" t="str">
        <f aca="false">IF(OR($A9="",$Q9=""),"",IF(COUNTA($Z9:$AC9)=0,"Not checked",IF(OR($AC9="No",$AA9="Serious concern",$AB9="Serious concern",AND($Z9="Yes",OR($Q9="Personal",$Q9="Sensitive"))),"Red",IF(AND($AC9="Yes",$AA9="None known",$AB9="None known",OR($Z9="No",$Z9="Opted out",$Z9="Not relevant")),"Green","Amber"))))</f>
        <v>Not checked</v>
      </c>
      <c r="H9" s="16" t="s">
        <v>143</v>
      </c>
      <c r="I9" s="16" t="s">
        <v>95</v>
      </c>
      <c r="J9" s="16" t="s">
        <v>112</v>
      </c>
      <c r="K9" s="16" t="s">
        <v>97</v>
      </c>
      <c r="L9" s="16" t="s">
        <v>98</v>
      </c>
      <c r="M9" s="16" t="n">
        <v>1</v>
      </c>
      <c r="N9" s="19" t="n">
        <v>108</v>
      </c>
      <c r="O9" s="16" t="n">
        <v>0</v>
      </c>
      <c r="P9" s="16" t="s">
        <v>134</v>
      </c>
      <c r="Q9" s="16" t="s">
        <v>135</v>
      </c>
      <c r="R9" s="16" t="s">
        <v>144</v>
      </c>
      <c r="S9" s="16" t="s">
        <v>102</v>
      </c>
      <c r="T9" s="16" t="s">
        <v>103</v>
      </c>
      <c r="U9" s="16" t="s">
        <v>141</v>
      </c>
      <c r="V9" s="16" t="s">
        <v>102</v>
      </c>
      <c r="W9" s="16" t="s">
        <v>102</v>
      </c>
      <c r="X9" s="16" t="s">
        <v>102</v>
      </c>
      <c r="Y9" s="16" t="s">
        <v>102</v>
      </c>
      <c r="Z9" s="16"/>
      <c r="AA9" s="16"/>
      <c r="AB9" s="16"/>
      <c r="AC9" s="16"/>
      <c r="AD9" s="16"/>
      <c r="AE9" s="16" t="s">
        <v>124</v>
      </c>
      <c r="AF9" s="16"/>
      <c r="AG9" s="20"/>
      <c r="AH9" s="20"/>
    </row>
    <row r="10" customFormat="false" ht="23.85" hidden="false" customHeight="false" outlineLevel="0" collapsed="false">
      <c r="A10" s="16" t="s">
        <v>145</v>
      </c>
      <c r="B10" s="17" t="str">
        <f aca="false">IF(OR($A10="",$Q10=""),"",IF(OR($C10="Red",$J10="",$L10="One person",AND($K10="Personal",$I10&lt;&gt;"App on our computers",OR($Q10="Personal",$Q10="Sensitive"))),"Fix now",IF(AND($G10="Red",$AD10=""),"Trustee decision",IF(OR(AND(OR($Q10="Personal",$Q10="Sensitive"),OR($D10="Red",$E10="Red")),AND($P10="Critical",$E10="Red")),"Review this year",IF(COUNTIF($C10:$G10,"Red")&gt;=2,"Review at renewal","Keep")))))</f>
        <v>Fix now</v>
      </c>
      <c r="C10" s="18" t="str">
        <f aca="false">IF(OR($A10="",$Q10=""),"",IF($S10="","",IF(OR($S10="Yes",$S10="Not offered"),"Green",IF(OR(OR($Q10="Personal",$Q10="Sensitive"),$I10="Devices"),"Red","Amber"))))</f>
        <v>Red</v>
      </c>
      <c r="D10" s="18" t="str">
        <f aca="false">IF(OR($A10="",$Q10=""),"",IF(OR($J10="",AND($K10="Personal",$I10&lt;&gt;"App on our computers"),$L10="One person",AND($T10="Don't know",$I10&lt;&gt;"App on our computers",$I10&lt;&gt;"Account on a platform")),"Red",IF(AND($L10="Two or more",OR($I10="Devices",$I10="App on our computers",$I10="Account on a platform",$Q10="None",$Q10="Internal",$W10="Yes"),OR($I10="App on our computers",NOT(OR(AND($Q10="Sensitive",OR($T10="Elsewhere",$U10="Elsewhere")),AND($Q10="Personal",$T10="Elsewhere"),$T10="Don't know",AND($I10="Account on a platform",$T10=""))))),"Green","Amber")))</f>
        <v>Green</v>
      </c>
      <c r="E10" s="18" t="str">
        <f aca="false">IF(OR($A10="",$Q10=""),"",IF(OR($I10="Devices",$I10="App on our computers"),IF($Y10="Yes","Green",IF(OR(OR($Q10="Personal",$Q10="Sensitive"),$P10="Critical"),"Red","Amber")),IF(AND($X10="Yes",$Y10="Yes"),"Green",IF(OR(AND(OR($X10="No",$X10="Don't know",$X10=""),$Y10&lt;&gt;"Yes"),AND($P10="Critical",$Y10&lt;&gt;"Yes")),"Red","Amber"))))</f>
        <v>Red</v>
      </c>
      <c r="F10" s="16" t="s">
        <v>127</v>
      </c>
      <c r="G10" s="18" t="str">
        <f aca="false">IF(OR($A10="",$Q10=""),"",IF(COUNTA($Z10:$AC10)=0,"Not checked",IF(OR($AC10="No",$AA10="Serious concern",$AB10="Serious concern",AND($Z10="Yes",OR($Q10="Personal",$Q10="Sensitive"))),"Red",IF(AND($AC10="Yes",$AA10="None known",$AB10="None known",OR($Z10="No",$Z10="Opted out",$Z10="Not relevant")),"Green","Amber"))))</f>
        <v>Not checked</v>
      </c>
      <c r="H10" s="16" t="s">
        <v>146</v>
      </c>
      <c r="I10" s="16" t="s">
        <v>147</v>
      </c>
      <c r="J10" s="16" t="s">
        <v>96</v>
      </c>
      <c r="K10" s="16" t="s">
        <v>97</v>
      </c>
      <c r="L10" s="16" t="s">
        <v>98</v>
      </c>
      <c r="M10" s="16" t="n">
        <v>5</v>
      </c>
      <c r="N10" s="19" t="n">
        <v>0</v>
      </c>
      <c r="O10" s="16" t="n">
        <v>3</v>
      </c>
      <c r="P10" s="16" t="s">
        <v>99</v>
      </c>
      <c r="Q10" s="16" t="s">
        <v>129</v>
      </c>
      <c r="R10" s="16" t="s">
        <v>148</v>
      </c>
      <c r="S10" s="16" t="s">
        <v>105</v>
      </c>
      <c r="T10" s="16"/>
      <c r="U10" s="16"/>
      <c r="V10" s="16"/>
      <c r="W10" s="16"/>
      <c r="X10" s="16"/>
      <c r="Y10" s="16" t="s">
        <v>105</v>
      </c>
      <c r="Z10" s="16"/>
      <c r="AA10" s="16"/>
      <c r="AB10" s="16"/>
      <c r="AC10" s="16"/>
      <c r="AD10" s="16"/>
      <c r="AE10" s="16" t="s">
        <v>117</v>
      </c>
      <c r="AF10" s="16" t="s">
        <v>149</v>
      </c>
      <c r="AG10" s="20"/>
      <c r="AH10" s="20"/>
    </row>
    <row r="11" customFormat="false" ht="35.05" hidden="false" customHeight="false" outlineLevel="0" collapsed="false">
      <c r="A11" s="16" t="s">
        <v>150</v>
      </c>
      <c r="B11" s="17" t="str">
        <f aca="false">IF(OR($A11="",$Q11=""),"",IF(OR($C11="Red",$J11="",$L11="One person",AND($K11="Personal",$I11&lt;&gt;"App on our computers",OR($Q11="Personal",$Q11="Sensitive"))),"Fix now",IF(AND($G11="Red",$AD11=""),"Trustee decision",IF(OR(AND(OR($Q11="Personal",$Q11="Sensitive"),OR($D11="Red",$E11="Red")),AND($P11="Critical",$E11="Red")),"Review this year",IF(COUNTIF($C11:$G11,"Red")&gt;=2,"Review at renewal","Keep")))))</f>
        <v>Fix now</v>
      </c>
      <c r="C11" s="18" t="str">
        <f aca="false">IF(OR($A11="",$Q11=""),"",IF($S11="","",IF(OR($S11="Yes",$S11="Not offered"),"Green",IF(OR(OR($Q11="Personal",$Q11="Sensitive"),$I11="Devices"),"Red","Amber"))))</f>
        <v>Red</v>
      </c>
      <c r="D11" s="18" t="str">
        <f aca="false">IF(OR($A11="",$Q11=""),"",IF(OR($J11="",AND($K11="Personal",$I11&lt;&gt;"App on our computers"),$L11="One person",AND($T11="Don't know",$I11&lt;&gt;"App on our computers",$I11&lt;&gt;"Account on a platform")),"Red",IF(AND($L11="Two or more",OR($I11="Devices",$I11="App on our computers",$I11="Account on a platform",$Q11="None",$Q11="Internal",$W11="Yes"),OR($I11="App on our computers",NOT(OR(AND($Q11="Sensitive",OR($T11="Elsewhere",$U11="Elsewhere")),AND($Q11="Personal",$T11="Elsewhere"),$T11="Don't know",AND($I11="Account on a platform",$T11=""))))),"Green","Amber")))</f>
        <v>Red</v>
      </c>
      <c r="E11" s="18" t="str">
        <f aca="false">IF(OR($A11="",$Q11=""),"",IF(OR($I11="Devices",$I11="App on our computers"),IF($Y11="Yes","Green",IF(OR(OR($Q11="Personal",$Q11="Sensitive"),$P11="Critical"),"Red","Amber")),IF(AND($X11="Yes",$Y11="Yes"),"Green",IF(OR(AND(OR($X11="No",$X11="Don't know",$X11=""),$Y11&lt;&gt;"Yes"),AND($P11="Critical",$Y11&lt;&gt;"Yes")),"Red","Amber"))))</f>
        <v>Amber</v>
      </c>
      <c r="F11" s="16" t="s">
        <v>93</v>
      </c>
      <c r="G11" s="18" t="str">
        <f aca="false">IF(OR($A11="",$Q11=""),"",IF(COUNTA($Z11:$AC11)=0,"Not checked",IF(OR($AC11="No",$AA11="Serious concern",$AB11="Serious concern",AND($Z11="Yes",OR($Q11="Personal",$Q11="Sensitive"))),"Red",IF(AND($AC11="Yes",$AA11="None known",$AB11="None known",OR($Z11="No",$Z11="Opted out",$Z11="Not relevant")),"Green","Amber"))))</f>
        <v>Red</v>
      </c>
      <c r="H11" s="16" t="s">
        <v>151</v>
      </c>
      <c r="I11" s="16" t="s">
        <v>152</v>
      </c>
      <c r="J11" s="16"/>
      <c r="K11" s="16" t="s">
        <v>100</v>
      </c>
      <c r="L11" s="16" t="s">
        <v>116</v>
      </c>
      <c r="M11" s="16" t="n">
        <v>4</v>
      </c>
      <c r="N11" s="19" t="n">
        <v>0</v>
      </c>
      <c r="O11" s="16" t="n">
        <v>0</v>
      </c>
      <c r="P11" s="16" t="s">
        <v>114</v>
      </c>
      <c r="Q11" s="16" t="s">
        <v>100</v>
      </c>
      <c r="R11" s="16"/>
      <c r="S11" s="16" t="s">
        <v>116</v>
      </c>
      <c r="T11" s="16" t="s">
        <v>104</v>
      </c>
      <c r="U11" s="16" t="s">
        <v>104</v>
      </c>
      <c r="V11" s="16" t="s">
        <v>105</v>
      </c>
      <c r="W11" s="16" t="s">
        <v>105</v>
      </c>
      <c r="X11" s="16" t="s">
        <v>123</v>
      </c>
      <c r="Y11" s="16" t="s">
        <v>105</v>
      </c>
      <c r="Z11" s="16" t="s">
        <v>102</v>
      </c>
      <c r="AA11" s="16"/>
      <c r="AB11" s="16"/>
      <c r="AC11" s="16" t="s">
        <v>153</v>
      </c>
      <c r="AD11" s="16"/>
      <c r="AE11" s="16" t="s">
        <v>117</v>
      </c>
      <c r="AF11" s="16" t="s">
        <v>154</v>
      </c>
      <c r="AG11" s="20"/>
      <c r="AH11" s="20"/>
    </row>
    <row r="12" customFormat="false" ht="12.8" hidden="false" customHeight="false" outlineLevel="0" collapsed="false">
      <c r="A12" s="21"/>
      <c r="B12" s="22" t="str">
        <f aca="false">IF(OR($A12="",$Q12=""),"",IF(OR($C12="Red",$J12="",$L12="One person",AND($K12="Personal",$I12&lt;&gt;"App on our computers",OR($Q12="Personal",$Q12="Sensitive"))),"Fix now",IF(AND($G12="Red",$AD12=""),"Trustee decision",IF(OR(AND(OR($Q12="Personal",$Q12="Sensitive"),OR($D12="Red",$E12="Red")),AND($P12="Critical",$E12="Red")),"Review this year",IF(COUNTIF($C12:$G12,"Red")&gt;=2,"Review at renewal","Keep")))))</f>
        <v/>
      </c>
      <c r="C12" s="23" t="str">
        <f aca="false">IF(OR($A12="",$Q12=""),"",IF($S12="","",IF(OR($S12="Yes",$S12="Not offered"),"Green",IF(OR(OR($Q12="Personal",$Q12="Sensitive"),$I12="Devices"),"Red","Amber"))))</f>
        <v/>
      </c>
      <c r="D12" s="23" t="str">
        <f aca="false">IF(OR($A12="",$Q12=""),"",IF(OR($J12="",AND($K12="Personal",$I12&lt;&gt;"App on our computers"),$L12="One person",AND($T12="Don't know",$I12&lt;&gt;"App on our computers",$I12&lt;&gt;"Account on a platform")),"Red",IF(AND($L12="Two or more",OR($I12="Devices",$I12="App on our computers",$I12="Account on a platform",$Q12="None",$Q12="Internal",$W12="Yes"),OR($I12="App on our computers",NOT(OR(AND($Q12="Sensitive",OR($T12="Elsewhere",$U12="Elsewhere")),AND($Q12="Personal",$T12="Elsewhere"),$T12="Don't know",AND($I12="Account on a platform",$T12=""))))),"Green","Amber")))</f>
        <v/>
      </c>
      <c r="E12" s="23" t="str">
        <f aca="false">IF(OR($A12="",$Q12=""),"",IF(OR($I12="Devices",$I12="App on our computers"),IF($Y12="Yes","Green",IF(OR(OR($Q12="Personal",$Q12="Sensitive"),$P12="Critical"),"Red","Amber")),IF(AND($X12="Yes",$Y12="Yes"),"Green",IF(OR(AND(OR($X12="No",$X12="Don't know",$X12=""),$Y12&lt;&gt;"Yes"),AND($P12="Critical",$Y12&lt;&gt;"Yes")),"Red","Amber"))))</f>
        <v/>
      </c>
      <c r="F12" s="21"/>
      <c r="G12" s="23" t="str">
        <f aca="false">IF(OR($A12="",$Q12=""),"",IF(COUNTA($Z12:$AC12)=0,"Not checked",IF(OR($AC12="No",$AA12="Serious concern",$AB12="Serious concern",AND($Z12="Yes",OR($Q12="Personal",$Q12="Sensitive"))),"Red",IF(AND($AC12="Yes",$AA12="None known",$AB12="None known",OR($Z12="No",$Z12="Opted out",$Z12="Not relevant")),"Green","Amber"))))</f>
        <v/>
      </c>
      <c r="H12" s="21"/>
      <c r="I12" s="21"/>
      <c r="J12" s="21"/>
      <c r="K12" s="21"/>
      <c r="L12" s="21"/>
      <c r="M12" s="21"/>
      <c r="N12" s="24"/>
      <c r="O12" s="21"/>
      <c r="P12" s="21"/>
      <c r="Q12" s="21"/>
      <c r="R12" s="21"/>
      <c r="S12" s="21"/>
      <c r="T12" s="21"/>
      <c r="U12" s="21"/>
      <c r="V12" s="21"/>
      <c r="W12" s="21"/>
      <c r="X12" s="21"/>
      <c r="Y12" s="21"/>
      <c r="Z12" s="21"/>
      <c r="AA12" s="21"/>
      <c r="AB12" s="21"/>
      <c r="AC12" s="21"/>
      <c r="AD12" s="21"/>
      <c r="AE12" s="21"/>
      <c r="AF12" s="21"/>
      <c r="AG12" s="25"/>
      <c r="AH12" s="25"/>
    </row>
    <row r="13" customFormat="false" ht="12.8" hidden="false" customHeight="false" outlineLevel="0" collapsed="false">
      <c r="A13" s="21"/>
      <c r="B13" s="22" t="str">
        <f aca="false">IF(OR($A13="",$Q13=""),"",IF(OR($C13="Red",$J13="",$L13="One person",AND($K13="Personal",$I13&lt;&gt;"App on our computers",OR($Q13="Personal",$Q13="Sensitive"))),"Fix now",IF(AND($G13="Red",$AD13=""),"Trustee decision",IF(OR(AND(OR($Q13="Personal",$Q13="Sensitive"),OR($D13="Red",$E13="Red")),AND($P13="Critical",$E13="Red")),"Review this year",IF(COUNTIF($C13:$G13,"Red")&gt;=2,"Review at renewal","Keep")))))</f>
        <v/>
      </c>
      <c r="C13" s="23" t="str">
        <f aca="false">IF(OR($A13="",$Q13=""),"",IF($S13="","",IF(OR($S13="Yes",$S13="Not offered"),"Green",IF(OR(OR($Q13="Personal",$Q13="Sensitive"),$I13="Devices"),"Red","Amber"))))</f>
        <v/>
      </c>
      <c r="D13" s="23" t="str">
        <f aca="false">IF(OR($A13="",$Q13=""),"",IF(OR($J13="",AND($K13="Personal",$I13&lt;&gt;"App on our computers"),$L13="One person",AND($T13="Don't know",$I13&lt;&gt;"App on our computers",$I13&lt;&gt;"Account on a platform")),"Red",IF(AND($L13="Two or more",OR($I13="Devices",$I13="App on our computers",$I13="Account on a platform",$Q13="None",$Q13="Internal",$W13="Yes"),OR($I13="App on our computers",NOT(OR(AND($Q13="Sensitive",OR($T13="Elsewhere",$U13="Elsewhere")),AND($Q13="Personal",$T13="Elsewhere"),$T13="Don't know",AND($I13="Account on a platform",$T13=""))))),"Green","Amber")))</f>
        <v/>
      </c>
      <c r="E13" s="23" t="str">
        <f aca="false">IF(OR($A13="",$Q13=""),"",IF(OR($I13="Devices",$I13="App on our computers"),IF($Y13="Yes","Green",IF(OR(OR($Q13="Personal",$Q13="Sensitive"),$P13="Critical"),"Red","Amber")),IF(AND($X13="Yes",$Y13="Yes"),"Green",IF(OR(AND(OR($X13="No",$X13="Don't know",$X13=""),$Y13&lt;&gt;"Yes"),AND($P13="Critical",$Y13&lt;&gt;"Yes")),"Red","Amber"))))</f>
        <v/>
      </c>
      <c r="F13" s="21"/>
      <c r="G13" s="23" t="str">
        <f aca="false">IF(OR($A13="",$Q13=""),"",IF(COUNTA($Z13:$AC13)=0,"Not checked",IF(OR($AC13="No",$AA13="Serious concern",$AB13="Serious concern",AND($Z13="Yes",OR($Q13="Personal",$Q13="Sensitive"))),"Red",IF(AND($AC13="Yes",$AA13="None known",$AB13="None known",OR($Z13="No",$Z13="Opted out",$Z13="Not relevant")),"Green","Amber"))))</f>
        <v/>
      </c>
      <c r="H13" s="21"/>
      <c r="I13" s="21"/>
      <c r="J13" s="21"/>
      <c r="K13" s="21"/>
      <c r="L13" s="21"/>
      <c r="M13" s="21"/>
      <c r="N13" s="24"/>
      <c r="O13" s="21"/>
      <c r="P13" s="21"/>
      <c r="Q13" s="21"/>
      <c r="R13" s="21"/>
      <c r="S13" s="21"/>
      <c r="T13" s="21"/>
      <c r="U13" s="21"/>
      <c r="V13" s="21"/>
      <c r="W13" s="21"/>
      <c r="X13" s="21"/>
      <c r="Y13" s="21"/>
      <c r="Z13" s="21"/>
      <c r="AA13" s="21"/>
      <c r="AB13" s="21"/>
      <c r="AC13" s="21"/>
      <c r="AD13" s="21"/>
      <c r="AE13" s="21"/>
      <c r="AF13" s="21"/>
      <c r="AG13" s="25"/>
      <c r="AH13" s="25"/>
    </row>
    <row r="14" customFormat="false" ht="12.8" hidden="false" customHeight="false" outlineLevel="0" collapsed="false">
      <c r="A14" s="21"/>
      <c r="B14" s="22" t="str">
        <f aca="false">IF(OR($A14="",$Q14=""),"",IF(OR($C14="Red",$J14="",$L14="One person",AND($K14="Personal",$I14&lt;&gt;"App on our computers",OR($Q14="Personal",$Q14="Sensitive"))),"Fix now",IF(AND($G14="Red",$AD14=""),"Trustee decision",IF(OR(AND(OR($Q14="Personal",$Q14="Sensitive"),OR($D14="Red",$E14="Red")),AND($P14="Critical",$E14="Red")),"Review this year",IF(COUNTIF($C14:$G14,"Red")&gt;=2,"Review at renewal","Keep")))))</f>
        <v/>
      </c>
      <c r="C14" s="23" t="str">
        <f aca="false">IF(OR($A14="",$Q14=""),"",IF($S14="","",IF(OR($S14="Yes",$S14="Not offered"),"Green",IF(OR(OR($Q14="Personal",$Q14="Sensitive"),$I14="Devices"),"Red","Amber"))))</f>
        <v/>
      </c>
      <c r="D14" s="23" t="str">
        <f aca="false">IF(OR($A14="",$Q14=""),"",IF(OR($J14="",AND($K14="Personal",$I14&lt;&gt;"App on our computers"),$L14="One person",AND($T14="Don't know",$I14&lt;&gt;"App on our computers",$I14&lt;&gt;"Account on a platform")),"Red",IF(AND($L14="Two or more",OR($I14="Devices",$I14="App on our computers",$I14="Account on a platform",$Q14="None",$Q14="Internal",$W14="Yes"),OR($I14="App on our computers",NOT(OR(AND($Q14="Sensitive",OR($T14="Elsewhere",$U14="Elsewhere")),AND($Q14="Personal",$T14="Elsewhere"),$T14="Don't know",AND($I14="Account on a platform",$T14=""))))),"Green","Amber")))</f>
        <v/>
      </c>
      <c r="E14" s="23" t="str">
        <f aca="false">IF(OR($A14="",$Q14=""),"",IF(OR($I14="Devices",$I14="App on our computers"),IF($Y14="Yes","Green",IF(OR(OR($Q14="Personal",$Q14="Sensitive"),$P14="Critical"),"Red","Amber")),IF(AND($X14="Yes",$Y14="Yes"),"Green",IF(OR(AND(OR($X14="No",$X14="Don't know",$X14=""),$Y14&lt;&gt;"Yes"),AND($P14="Critical",$Y14&lt;&gt;"Yes")),"Red","Amber"))))</f>
        <v/>
      </c>
      <c r="F14" s="21"/>
      <c r="G14" s="23" t="str">
        <f aca="false">IF(OR($A14="",$Q14=""),"",IF(COUNTA($Z14:$AC14)=0,"Not checked",IF(OR($AC14="No",$AA14="Serious concern",$AB14="Serious concern",AND($Z14="Yes",OR($Q14="Personal",$Q14="Sensitive"))),"Red",IF(AND($AC14="Yes",$AA14="None known",$AB14="None known",OR($Z14="No",$Z14="Opted out",$Z14="Not relevant")),"Green","Amber"))))</f>
        <v/>
      </c>
      <c r="H14" s="21"/>
      <c r="I14" s="21"/>
      <c r="J14" s="21"/>
      <c r="K14" s="21"/>
      <c r="L14" s="21"/>
      <c r="M14" s="21"/>
      <c r="N14" s="24"/>
      <c r="O14" s="21"/>
      <c r="P14" s="21"/>
      <c r="Q14" s="21"/>
      <c r="R14" s="21"/>
      <c r="S14" s="21"/>
      <c r="T14" s="21"/>
      <c r="U14" s="21"/>
      <c r="V14" s="21"/>
      <c r="W14" s="21"/>
      <c r="X14" s="21"/>
      <c r="Y14" s="21"/>
      <c r="Z14" s="21"/>
      <c r="AA14" s="21"/>
      <c r="AB14" s="21"/>
      <c r="AC14" s="21"/>
      <c r="AD14" s="21"/>
      <c r="AE14" s="21"/>
      <c r="AF14" s="21"/>
      <c r="AG14" s="25"/>
      <c r="AH14" s="25"/>
    </row>
    <row r="15" customFormat="false" ht="12.8" hidden="false" customHeight="false" outlineLevel="0" collapsed="false">
      <c r="A15" s="21"/>
      <c r="B15" s="22" t="str">
        <f aca="false">IF(OR($A15="",$Q15=""),"",IF(OR($C15="Red",$J15="",$L15="One person",AND($K15="Personal",$I15&lt;&gt;"App on our computers",OR($Q15="Personal",$Q15="Sensitive"))),"Fix now",IF(AND($G15="Red",$AD15=""),"Trustee decision",IF(OR(AND(OR($Q15="Personal",$Q15="Sensitive"),OR($D15="Red",$E15="Red")),AND($P15="Critical",$E15="Red")),"Review this year",IF(COUNTIF($C15:$G15,"Red")&gt;=2,"Review at renewal","Keep")))))</f>
        <v/>
      </c>
      <c r="C15" s="23" t="str">
        <f aca="false">IF(OR($A15="",$Q15=""),"",IF($S15="","",IF(OR($S15="Yes",$S15="Not offered"),"Green",IF(OR(OR($Q15="Personal",$Q15="Sensitive"),$I15="Devices"),"Red","Amber"))))</f>
        <v/>
      </c>
      <c r="D15" s="23" t="str">
        <f aca="false">IF(OR($A15="",$Q15=""),"",IF(OR($J15="",AND($K15="Personal",$I15&lt;&gt;"App on our computers"),$L15="One person",AND($T15="Don't know",$I15&lt;&gt;"App on our computers",$I15&lt;&gt;"Account on a platform")),"Red",IF(AND($L15="Two or more",OR($I15="Devices",$I15="App on our computers",$I15="Account on a platform",$Q15="None",$Q15="Internal",$W15="Yes"),OR($I15="App on our computers",NOT(OR(AND($Q15="Sensitive",OR($T15="Elsewhere",$U15="Elsewhere")),AND($Q15="Personal",$T15="Elsewhere"),$T15="Don't know",AND($I15="Account on a platform",$T15=""))))),"Green","Amber")))</f>
        <v/>
      </c>
      <c r="E15" s="23" t="str">
        <f aca="false">IF(OR($A15="",$Q15=""),"",IF(OR($I15="Devices",$I15="App on our computers"),IF($Y15="Yes","Green",IF(OR(OR($Q15="Personal",$Q15="Sensitive"),$P15="Critical"),"Red","Amber")),IF(AND($X15="Yes",$Y15="Yes"),"Green",IF(OR(AND(OR($X15="No",$X15="Don't know",$X15=""),$Y15&lt;&gt;"Yes"),AND($P15="Critical",$Y15&lt;&gt;"Yes")),"Red","Amber"))))</f>
        <v/>
      </c>
      <c r="F15" s="21"/>
      <c r="G15" s="23" t="str">
        <f aca="false">IF(OR($A15="",$Q15=""),"",IF(COUNTA($Z15:$AC15)=0,"Not checked",IF(OR($AC15="No",$AA15="Serious concern",$AB15="Serious concern",AND($Z15="Yes",OR($Q15="Personal",$Q15="Sensitive"))),"Red",IF(AND($AC15="Yes",$AA15="None known",$AB15="None known",OR($Z15="No",$Z15="Opted out",$Z15="Not relevant")),"Green","Amber"))))</f>
        <v/>
      </c>
      <c r="H15" s="21"/>
      <c r="I15" s="21"/>
      <c r="J15" s="21"/>
      <c r="K15" s="21"/>
      <c r="L15" s="21"/>
      <c r="M15" s="21"/>
      <c r="N15" s="24"/>
      <c r="O15" s="21"/>
      <c r="P15" s="21"/>
      <c r="Q15" s="21"/>
      <c r="R15" s="21"/>
      <c r="S15" s="21"/>
      <c r="T15" s="21"/>
      <c r="U15" s="21"/>
      <c r="V15" s="21"/>
      <c r="W15" s="21"/>
      <c r="X15" s="21"/>
      <c r="Y15" s="21"/>
      <c r="Z15" s="21"/>
      <c r="AA15" s="21"/>
      <c r="AB15" s="21"/>
      <c r="AC15" s="21"/>
      <c r="AD15" s="21"/>
      <c r="AE15" s="21"/>
      <c r="AF15" s="21"/>
      <c r="AG15" s="25"/>
      <c r="AH15" s="25"/>
    </row>
    <row r="16" customFormat="false" ht="12.8" hidden="false" customHeight="false" outlineLevel="0" collapsed="false">
      <c r="A16" s="21"/>
      <c r="B16" s="22" t="str">
        <f aca="false">IF(OR($A16="",$Q16=""),"",IF(OR($C16="Red",$J16="",$L16="One person",AND($K16="Personal",$I16&lt;&gt;"App on our computers",OR($Q16="Personal",$Q16="Sensitive"))),"Fix now",IF(AND($G16="Red",$AD16=""),"Trustee decision",IF(OR(AND(OR($Q16="Personal",$Q16="Sensitive"),OR($D16="Red",$E16="Red")),AND($P16="Critical",$E16="Red")),"Review this year",IF(COUNTIF($C16:$G16,"Red")&gt;=2,"Review at renewal","Keep")))))</f>
        <v/>
      </c>
      <c r="C16" s="23" t="str">
        <f aca="false">IF(OR($A16="",$Q16=""),"",IF($S16="","",IF(OR($S16="Yes",$S16="Not offered"),"Green",IF(OR(OR($Q16="Personal",$Q16="Sensitive"),$I16="Devices"),"Red","Amber"))))</f>
        <v/>
      </c>
      <c r="D16" s="23" t="str">
        <f aca="false">IF(OR($A16="",$Q16=""),"",IF(OR($J16="",AND($K16="Personal",$I16&lt;&gt;"App on our computers"),$L16="One person",AND($T16="Don't know",$I16&lt;&gt;"App on our computers",$I16&lt;&gt;"Account on a platform")),"Red",IF(AND($L16="Two or more",OR($I16="Devices",$I16="App on our computers",$I16="Account on a platform",$Q16="None",$Q16="Internal",$W16="Yes"),OR($I16="App on our computers",NOT(OR(AND($Q16="Sensitive",OR($T16="Elsewhere",$U16="Elsewhere")),AND($Q16="Personal",$T16="Elsewhere"),$T16="Don't know",AND($I16="Account on a platform",$T16=""))))),"Green","Amber")))</f>
        <v/>
      </c>
      <c r="E16" s="23" t="str">
        <f aca="false">IF(OR($A16="",$Q16=""),"",IF(OR($I16="Devices",$I16="App on our computers"),IF($Y16="Yes","Green",IF(OR(OR($Q16="Personal",$Q16="Sensitive"),$P16="Critical"),"Red","Amber")),IF(AND($X16="Yes",$Y16="Yes"),"Green",IF(OR(AND(OR($X16="No",$X16="Don't know",$X16=""),$Y16&lt;&gt;"Yes"),AND($P16="Critical",$Y16&lt;&gt;"Yes")),"Red","Amber"))))</f>
        <v/>
      </c>
      <c r="F16" s="21"/>
      <c r="G16" s="23" t="str">
        <f aca="false">IF(OR($A16="",$Q16=""),"",IF(COUNTA($Z16:$AC16)=0,"Not checked",IF(OR($AC16="No",$AA16="Serious concern",$AB16="Serious concern",AND($Z16="Yes",OR($Q16="Personal",$Q16="Sensitive"))),"Red",IF(AND($AC16="Yes",$AA16="None known",$AB16="None known",OR($Z16="No",$Z16="Opted out",$Z16="Not relevant")),"Green","Amber"))))</f>
        <v/>
      </c>
      <c r="H16" s="21"/>
      <c r="I16" s="21"/>
      <c r="J16" s="21"/>
      <c r="K16" s="21"/>
      <c r="L16" s="21"/>
      <c r="M16" s="21"/>
      <c r="N16" s="24"/>
      <c r="O16" s="21"/>
      <c r="P16" s="21"/>
      <c r="Q16" s="21"/>
      <c r="R16" s="21"/>
      <c r="S16" s="21"/>
      <c r="T16" s="21"/>
      <c r="U16" s="21"/>
      <c r="V16" s="21"/>
      <c r="W16" s="21"/>
      <c r="X16" s="21"/>
      <c r="Y16" s="21"/>
      <c r="Z16" s="21"/>
      <c r="AA16" s="21"/>
      <c r="AB16" s="21"/>
      <c r="AC16" s="21"/>
      <c r="AD16" s="21"/>
      <c r="AE16" s="21"/>
      <c r="AF16" s="21"/>
      <c r="AG16" s="25"/>
      <c r="AH16" s="25"/>
    </row>
    <row r="17" customFormat="false" ht="12.8" hidden="false" customHeight="false" outlineLevel="0" collapsed="false">
      <c r="A17" s="21"/>
      <c r="B17" s="22" t="str">
        <f aca="false">IF(OR($A17="",$Q17=""),"",IF(OR($C17="Red",$J17="",$L17="One person",AND($K17="Personal",$I17&lt;&gt;"App on our computers",OR($Q17="Personal",$Q17="Sensitive"))),"Fix now",IF(AND($G17="Red",$AD17=""),"Trustee decision",IF(OR(AND(OR($Q17="Personal",$Q17="Sensitive"),OR($D17="Red",$E17="Red")),AND($P17="Critical",$E17="Red")),"Review this year",IF(COUNTIF($C17:$G17,"Red")&gt;=2,"Review at renewal","Keep")))))</f>
        <v/>
      </c>
      <c r="C17" s="23" t="str">
        <f aca="false">IF(OR($A17="",$Q17=""),"",IF($S17="","",IF(OR($S17="Yes",$S17="Not offered"),"Green",IF(OR(OR($Q17="Personal",$Q17="Sensitive"),$I17="Devices"),"Red","Amber"))))</f>
        <v/>
      </c>
      <c r="D17" s="23" t="str">
        <f aca="false">IF(OR($A17="",$Q17=""),"",IF(OR($J17="",AND($K17="Personal",$I17&lt;&gt;"App on our computers"),$L17="One person",AND($T17="Don't know",$I17&lt;&gt;"App on our computers",$I17&lt;&gt;"Account on a platform")),"Red",IF(AND($L17="Two or more",OR($I17="Devices",$I17="App on our computers",$I17="Account on a platform",$Q17="None",$Q17="Internal",$W17="Yes"),OR($I17="App on our computers",NOT(OR(AND($Q17="Sensitive",OR($T17="Elsewhere",$U17="Elsewhere")),AND($Q17="Personal",$T17="Elsewhere"),$T17="Don't know",AND($I17="Account on a platform",$T17=""))))),"Green","Amber")))</f>
        <v/>
      </c>
      <c r="E17" s="23" t="str">
        <f aca="false">IF(OR($A17="",$Q17=""),"",IF(OR($I17="Devices",$I17="App on our computers"),IF($Y17="Yes","Green",IF(OR(OR($Q17="Personal",$Q17="Sensitive"),$P17="Critical"),"Red","Amber")),IF(AND($X17="Yes",$Y17="Yes"),"Green",IF(OR(AND(OR($X17="No",$X17="Don't know",$X17=""),$Y17&lt;&gt;"Yes"),AND($P17="Critical",$Y17&lt;&gt;"Yes")),"Red","Amber"))))</f>
        <v/>
      </c>
      <c r="F17" s="21"/>
      <c r="G17" s="23" t="str">
        <f aca="false">IF(OR($A17="",$Q17=""),"",IF(COUNTA($Z17:$AC17)=0,"Not checked",IF(OR($AC17="No",$AA17="Serious concern",$AB17="Serious concern",AND($Z17="Yes",OR($Q17="Personal",$Q17="Sensitive"))),"Red",IF(AND($AC17="Yes",$AA17="None known",$AB17="None known",OR($Z17="No",$Z17="Opted out",$Z17="Not relevant")),"Green","Amber"))))</f>
        <v/>
      </c>
      <c r="H17" s="21"/>
      <c r="I17" s="21"/>
      <c r="J17" s="21"/>
      <c r="K17" s="21"/>
      <c r="L17" s="21"/>
      <c r="M17" s="21"/>
      <c r="N17" s="24"/>
      <c r="O17" s="21"/>
      <c r="P17" s="21"/>
      <c r="Q17" s="21"/>
      <c r="R17" s="21"/>
      <c r="S17" s="21"/>
      <c r="T17" s="21"/>
      <c r="U17" s="21"/>
      <c r="V17" s="21"/>
      <c r="W17" s="21"/>
      <c r="X17" s="21"/>
      <c r="Y17" s="21"/>
      <c r="Z17" s="21"/>
      <c r="AA17" s="21"/>
      <c r="AB17" s="21"/>
      <c r="AC17" s="21"/>
      <c r="AD17" s="21"/>
      <c r="AE17" s="21"/>
      <c r="AF17" s="21"/>
      <c r="AG17" s="25"/>
      <c r="AH17" s="25"/>
    </row>
    <row r="18" customFormat="false" ht="12.8" hidden="false" customHeight="false" outlineLevel="0" collapsed="false">
      <c r="A18" s="21"/>
      <c r="B18" s="22" t="str">
        <f aca="false">IF(OR($A18="",$Q18=""),"",IF(OR($C18="Red",$J18="",$L18="One person",AND($K18="Personal",$I18&lt;&gt;"App on our computers",OR($Q18="Personal",$Q18="Sensitive"))),"Fix now",IF(AND($G18="Red",$AD18=""),"Trustee decision",IF(OR(AND(OR($Q18="Personal",$Q18="Sensitive"),OR($D18="Red",$E18="Red")),AND($P18="Critical",$E18="Red")),"Review this year",IF(COUNTIF($C18:$G18,"Red")&gt;=2,"Review at renewal","Keep")))))</f>
        <v/>
      </c>
      <c r="C18" s="23" t="str">
        <f aca="false">IF(OR($A18="",$Q18=""),"",IF($S18="","",IF(OR($S18="Yes",$S18="Not offered"),"Green",IF(OR(OR($Q18="Personal",$Q18="Sensitive"),$I18="Devices"),"Red","Amber"))))</f>
        <v/>
      </c>
      <c r="D18" s="23" t="str">
        <f aca="false">IF(OR($A18="",$Q18=""),"",IF(OR($J18="",AND($K18="Personal",$I18&lt;&gt;"App on our computers"),$L18="One person",AND($T18="Don't know",$I18&lt;&gt;"App on our computers",$I18&lt;&gt;"Account on a platform")),"Red",IF(AND($L18="Two or more",OR($I18="Devices",$I18="App on our computers",$I18="Account on a platform",$Q18="None",$Q18="Internal",$W18="Yes"),OR($I18="App on our computers",NOT(OR(AND($Q18="Sensitive",OR($T18="Elsewhere",$U18="Elsewhere")),AND($Q18="Personal",$T18="Elsewhere"),$T18="Don't know",AND($I18="Account on a platform",$T18=""))))),"Green","Amber")))</f>
        <v/>
      </c>
      <c r="E18" s="23" t="str">
        <f aca="false">IF(OR($A18="",$Q18=""),"",IF(OR($I18="Devices",$I18="App on our computers"),IF($Y18="Yes","Green",IF(OR(OR($Q18="Personal",$Q18="Sensitive"),$P18="Critical"),"Red","Amber")),IF(AND($X18="Yes",$Y18="Yes"),"Green",IF(OR(AND(OR($X18="No",$X18="Don't know",$X18=""),$Y18&lt;&gt;"Yes"),AND($P18="Critical",$Y18&lt;&gt;"Yes")),"Red","Amber"))))</f>
        <v/>
      </c>
      <c r="F18" s="21"/>
      <c r="G18" s="23" t="str">
        <f aca="false">IF(OR($A18="",$Q18=""),"",IF(COUNTA($Z18:$AC18)=0,"Not checked",IF(OR($AC18="No",$AA18="Serious concern",$AB18="Serious concern",AND($Z18="Yes",OR($Q18="Personal",$Q18="Sensitive"))),"Red",IF(AND($AC18="Yes",$AA18="None known",$AB18="None known",OR($Z18="No",$Z18="Opted out",$Z18="Not relevant")),"Green","Amber"))))</f>
        <v/>
      </c>
      <c r="H18" s="21"/>
      <c r="I18" s="21"/>
      <c r="J18" s="21"/>
      <c r="K18" s="21"/>
      <c r="L18" s="21"/>
      <c r="M18" s="21"/>
      <c r="N18" s="24"/>
      <c r="O18" s="21"/>
      <c r="P18" s="21"/>
      <c r="Q18" s="21"/>
      <c r="R18" s="21"/>
      <c r="S18" s="21"/>
      <c r="T18" s="21"/>
      <c r="U18" s="21"/>
      <c r="V18" s="21"/>
      <c r="W18" s="21"/>
      <c r="X18" s="21"/>
      <c r="Y18" s="21"/>
      <c r="Z18" s="21"/>
      <c r="AA18" s="21"/>
      <c r="AB18" s="21"/>
      <c r="AC18" s="21"/>
      <c r="AD18" s="21"/>
      <c r="AE18" s="21"/>
      <c r="AF18" s="21"/>
      <c r="AG18" s="25"/>
      <c r="AH18" s="25"/>
    </row>
    <row r="19" customFormat="false" ht="12.8" hidden="false" customHeight="false" outlineLevel="0" collapsed="false">
      <c r="A19" s="21"/>
      <c r="B19" s="22" t="str">
        <f aca="false">IF(OR($A19="",$Q19=""),"",IF(OR($C19="Red",$J19="",$L19="One person",AND($K19="Personal",$I19&lt;&gt;"App on our computers",OR($Q19="Personal",$Q19="Sensitive"))),"Fix now",IF(AND($G19="Red",$AD19=""),"Trustee decision",IF(OR(AND(OR($Q19="Personal",$Q19="Sensitive"),OR($D19="Red",$E19="Red")),AND($P19="Critical",$E19="Red")),"Review this year",IF(COUNTIF($C19:$G19,"Red")&gt;=2,"Review at renewal","Keep")))))</f>
        <v/>
      </c>
      <c r="C19" s="23" t="str">
        <f aca="false">IF(OR($A19="",$Q19=""),"",IF($S19="","",IF(OR($S19="Yes",$S19="Not offered"),"Green",IF(OR(OR($Q19="Personal",$Q19="Sensitive"),$I19="Devices"),"Red","Amber"))))</f>
        <v/>
      </c>
      <c r="D19" s="23" t="str">
        <f aca="false">IF(OR($A19="",$Q19=""),"",IF(OR($J19="",AND($K19="Personal",$I19&lt;&gt;"App on our computers"),$L19="One person",AND($T19="Don't know",$I19&lt;&gt;"App on our computers",$I19&lt;&gt;"Account on a platform")),"Red",IF(AND($L19="Two or more",OR($I19="Devices",$I19="App on our computers",$I19="Account on a platform",$Q19="None",$Q19="Internal",$W19="Yes"),OR($I19="App on our computers",NOT(OR(AND($Q19="Sensitive",OR($T19="Elsewhere",$U19="Elsewhere")),AND($Q19="Personal",$T19="Elsewhere"),$T19="Don't know",AND($I19="Account on a platform",$T19=""))))),"Green","Amber")))</f>
        <v/>
      </c>
      <c r="E19" s="23" t="str">
        <f aca="false">IF(OR($A19="",$Q19=""),"",IF(OR($I19="Devices",$I19="App on our computers"),IF($Y19="Yes","Green",IF(OR(OR($Q19="Personal",$Q19="Sensitive"),$P19="Critical"),"Red","Amber")),IF(AND($X19="Yes",$Y19="Yes"),"Green",IF(OR(AND(OR($X19="No",$X19="Don't know",$X19=""),$Y19&lt;&gt;"Yes"),AND($P19="Critical",$Y19&lt;&gt;"Yes")),"Red","Amber"))))</f>
        <v/>
      </c>
      <c r="F19" s="21"/>
      <c r="G19" s="23" t="str">
        <f aca="false">IF(OR($A19="",$Q19=""),"",IF(COUNTA($Z19:$AC19)=0,"Not checked",IF(OR($AC19="No",$AA19="Serious concern",$AB19="Serious concern",AND($Z19="Yes",OR($Q19="Personal",$Q19="Sensitive"))),"Red",IF(AND($AC19="Yes",$AA19="None known",$AB19="None known",OR($Z19="No",$Z19="Opted out",$Z19="Not relevant")),"Green","Amber"))))</f>
        <v/>
      </c>
      <c r="H19" s="21"/>
      <c r="I19" s="21"/>
      <c r="J19" s="21"/>
      <c r="K19" s="21"/>
      <c r="L19" s="21"/>
      <c r="M19" s="21"/>
      <c r="N19" s="24"/>
      <c r="O19" s="21"/>
      <c r="P19" s="21"/>
      <c r="Q19" s="21"/>
      <c r="R19" s="21"/>
      <c r="S19" s="21"/>
      <c r="T19" s="21"/>
      <c r="U19" s="21"/>
      <c r="V19" s="21"/>
      <c r="W19" s="21"/>
      <c r="X19" s="21"/>
      <c r="Y19" s="21"/>
      <c r="Z19" s="21"/>
      <c r="AA19" s="21"/>
      <c r="AB19" s="21"/>
      <c r="AC19" s="21"/>
      <c r="AD19" s="21"/>
      <c r="AE19" s="21"/>
      <c r="AF19" s="21"/>
      <c r="AG19" s="25"/>
      <c r="AH19" s="25"/>
    </row>
    <row r="20" customFormat="false" ht="12.8" hidden="false" customHeight="false" outlineLevel="0" collapsed="false">
      <c r="A20" s="21"/>
      <c r="B20" s="22" t="str">
        <f aca="false">IF(OR($A20="",$Q20=""),"",IF(OR($C20="Red",$J20="",$L20="One person",AND($K20="Personal",$I20&lt;&gt;"App on our computers",OR($Q20="Personal",$Q20="Sensitive"))),"Fix now",IF(AND($G20="Red",$AD20=""),"Trustee decision",IF(OR(AND(OR($Q20="Personal",$Q20="Sensitive"),OR($D20="Red",$E20="Red")),AND($P20="Critical",$E20="Red")),"Review this year",IF(COUNTIF($C20:$G20,"Red")&gt;=2,"Review at renewal","Keep")))))</f>
        <v/>
      </c>
      <c r="C20" s="23" t="str">
        <f aca="false">IF(OR($A20="",$Q20=""),"",IF($S20="","",IF(OR($S20="Yes",$S20="Not offered"),"Green",IF(OR(OR($Q20="Personal",$Q20="Sensitive"),$I20="Devices"),"Red","Amber"))))</f>
        <v/>
      </c>
      <c r="D20" s="23" t="str">
        <f aca="false">IF(OR($A20="",$Q20=""),"",IF(OR($J20="",AND($K20="Personal",$I20&lt;&gt;"App on our computers"),$L20="One person",AND($T20="Don't know",$I20&lt;&gt;"App on our computers",$I20&lt;&gt;"Account on a platform")),"Red",IF(AND($L20="Two or more",OR($I20="Devices",$I20="App on our computers",$I20="Account on a platform",$Q20="None",$Q20="Internal",$W20="Yes"),OR($I20="App on our computers",NOT(OR(AND($Q20="Sensitive",OR($T20="Elsewhere",$U20="Elsewhere")),AND($Q20="Personal",$T20="Elsewhere"),$T20="Don't know",AND($I20="Account on a platform",$T20=""))))),"Green","Amber")))</f>
        <v/>
      </c>
      <c r="E20" s="23" t="str">
        <f aca="false">IF(OR($A20="",$Q20=""),"",IF(OR($I20="Devices",$I20="App on our computers"),IF($Y20="Yes","Green",IF(OR(OR($Q20="Personal",$Q20="Sensitive"),$P20="Critical"),"Red","Amber")),IF(AND($X20="Yes",$Y20="Yes"),"Green",IF(OR(AND(OR($X20="No",$X20="Don't know",$X20=""),$Y20&lt;&gt;"Yes"),AND($P20="Critical",$Y20&lt;&gt;"Yes")),"Red","Amber"))))</f>
        <v/>
      </c>
      <c r="F20" s="21"/>
      <c r="G20" s="23" t="str">
        <f aca="false">IF(OR($A20="",$Q20=""),"",IF(COUNTA($Z20:$AC20)=0,"Not checked",IF(OR($AC20="No",$AA20="Serious concern",$AB20="Serious concern",AND($Z20="Yes",OR($Q20="Personal",$Q20="Sensitive"))),"Red",IF(AND($AC20="Yes",$AA20="None known",$AB20="None known",OR($Z20="No",$Z20="Opted out",$Z20="Not relevant")),"Green","Amber"))))</f>
        <v/>
      </c>
      <c r="H20" s="21"/>
      <c r="I20" s="21"/>
      <c r="J20" s="21"/>
      <c r="K20" s="21"/>
      <c r="L20" s="21"/>
      <c r="M20" s="21"/>
      <c r="N20" s="24"/>
      <c r="O20" s="21"/>
      <c r="P20" s="21"/>
      <c r="Q20" s="21"/>
      <c r="R20" s="21"/>
      <c r="S20" s="21"/>
      <c r="T20" s="21"/>
      <c r="U20" s="21"/>
      <c r="V20" s="21"/>
      <c r="W20" s="21"/>
      <c r="X20" s="21"/>
      <c r="Y20" s="21"/>
      <c r="Z20" s="21"/>
      <c r="AA20" s="21"/>
      <c r="AB20" s="21"/>
      <c r="AC20" s="21"/>
      <c r="AD20" s="21"/>
      <c r="AE20" s="21"/>
      <c r="AF20" s="21"/>
      <c r="AG20" s="25"/>
      <c r="AH20" s="25"/>
    </row>
    <row r="21" customFormat="false" ht="12.8" hidden="false" customHeight="false" outlineLevel="0" collapsed="false">
      <c r="A21" s="21"/>
      <c r="B21" s="22" t="str">
        <f aca="false">IF(OR($A21="",$Q21=""),"",IF(OR($C21="Red",$J21="",$L21="One person",AND($K21="Personal",$I21&lt;&gt;"App on our computers",OR($Q21="Personal",$Q21="Sensitive"))),"Fix now",IF(AND($G21="Red",$AD21=""),"Trustee decision",IF(OR(AND(OR($Q21="Personal",$Q21="Sensitive"),OR($D21="Red",$E21="Red")),AND($P21="Critical",$E21="Red")),"Review this year",IF(COUNTIF($C21:$G21,"Red")&gt;=2,"Review at renewal","Keep")))))</f>
        <v/>
      </c>
      <c r="C21" s="23" t="str">
        <f aca="false">IF(OR($A21="",$Q21=""),"",IF($S21="","",IF(OR($S21="Yes",$S21="Not offered"),"Green",IF(OR(OR($Q21="Personal",$Q21="Sensitive"),$I21="Devices"),"Red","Amber"))))</f>
        <v/>
      </c>
      <c r="D21" s="23" t="str">
        <f aca="false">IF(OR($A21="",$Q21=""),"",IF(OR($J21="",AND($K21="Personal",$I21&lt;&gt;"App on our computers"),$L21="One person",AND($T21="Don't know",$I21&lt;&gt;"App on our computers",$I21&lt;&gt;"Account on a platform")),"Red",IF(AND($L21="Two or more",OR($I21="Devices",$I21="App on our computers",$I21="Account on a platform",$Q21="None",$Q21="Internal",$W21="Yes"),OR($I21="App on our computers",NOT(OR(AND($Q21="Sensitive",OR($T21="Elsewhere",$U21="Elsewhere")),AND($Q21="Personal",$T21="Elsewhere"),$T21="Don't know",AND($I21="Account on a platform",$T21=""))))),"Green","Amber")))</f>
        <v/>
      </c>
      <c r="E21" s="23" t="str">
        <f aca="false">IF(OR($A21="",$Q21=""),"",IF(OR($I21="Devices",$I21="App on our computers"),IF($Y21="Yes","Green",IF(OR(OR($Q21="Personal",$Q21="Sensitive"),$P21="Critical"),"Red","Amber")),IF(AND($X21="Yes",$Y21="Yes"),"Green",IF(OR(AND(OR($X21="No",$X21="Don't know",$X21=""),$Y21&lt;&gt;"Yes"),AND($P21="Critical",$Y21&lt;&gt;"Yes")),"Red","Amber"))))</f>
        <v/>
      </c>
      <c r="F21" s="21"/>
      <c r="G21" s="23" t="str">
        <f aca="false">IF(OR($A21="",$Q21=""),"",IF(COUNTA($Z21:$AC21)=0,"Not checked",IF(OR($AC21="No",$AA21="Serious concern",$AB21="Serious concern",AND($Z21="Yes",OR($Q21="Personal",$Q21="Sensitive"))),"Red",IF(AND($AC21="Yes",$AA21="None known",$AB21="None known",OR($Z21="No",$Z21="Opted out",$Z21="Not relevant")),"Green","Amber"))))</f>
        <v/>
      </c>
      <c r="H21" s="21"/>
      <c r="I21" s="21"/>
      <c r="J21" s="21"/>
      <c r="K21" s="21"/>
      <c r="L21" s="21"/>
      <c r="M21" s="21"/>
      <c r="N21" s="24"/>
      <c r="O21" s="21"/>
      <c r="P21" s="21"/>
      <c r="Q21" s="21"/>
      <c r="R21" s="21"/>
      <c r="S21" s="21"/>
      <c r="T21" s="21"/>
      <c r="U21" s="21"/>
      <c r="V21" s="21"/>
      <c r="W21" s="21"/>
      <c r="X21" s="21"/>
      <c r="Y21" s="21"/>
      <c r="Z21" s="21"/>
      <c r="AA21" s="21"/>
      <c r="AB21" s="21"/>
      <c r="AC21" s="21"/>
      <c r="AD21" s="21"/>
      <c r="AE21" s="21"/>
      <c r="AF21" s="21"/>
      <c r="AG21" s="25"/>
      <c r="AH21" s="25"/>
    </row>
    <row r="22" customFormat="false" ht="12.8" hidden="false" customHeight="false" outlineLevel="0" collapsed="false">
      <c r="A22" s="21"/>
      <c r="B22" s="22" t="str">
        <f aca="false">IF(OR($A22="",$Q22=""),"",IF(OR($C22="Red",$J22="",$L22="One person",AND($K22="Personal",$I22&lt;&gt;"App on our computers",OR($Q22="Personal",$Q22="Sensitive"))),"Fix now",IF(AND($G22="Red",$AD22=""),"Trustee decision",IF(OR(AND(OR($Q22="Personal",$Q22="Sensitive"),OR($D22="Red",$E22="Red")),AND($P22="Critical",$E22="Red")),"Review this year",IF(COUNTIF($C22:$G22,"Red")&gt;=2,"Review at renewal","Keep")))))</f>
        <v/>
      </c>
      <c r="C22" s="23" t="str">
        <f aca="false">IF(OR($A22="",$Q22=""),"",IF($S22="","",IF(OR($S22="Yes",$S22="Not offered"),"Green",IF(OR(OR($Q22="Personal",$Q22="Sensitive"),$I22="Devices"),"Red","Amber"))))</f>
        <v/>
      </c>
      <c r="D22" s="23" t="str">
        <f aca="false">IF(OR($A22="",$Q22=""),"",IF(OR($J22="",AND($K22="Personal",$I22&lt;&gt;"App on our computers"),$L22="One person",AND($T22="Don't know",$I22&lt;&gt;"App on our computers",$I22&lt;&gt;"Account on a platform")),"Red",IF(AND($L22="Two or more",OR($I22="Devices",$I22="App on our computers",$I22="Account on a platform",$Q22="None",$Q22="Internal",$W22="Yes"),OR($I22="App on our computers",NOT(OR(AND($Q22="Sensitive",OR($T22="Elsewhere",$U22="Elsewhere")),AND($Q22="Personal",$T22="Elsewhere"),$T22="Don't know",AND($I22="Account on a platform",$T22=""))))),"Green","Amber")))</f>
        <v/>
      </c>
      <c r="E22" s="23" t="str">
        <f aca="false">IF(OR($A22="",$Q22=""),"",IF(OR($I22="Devices",$I22="App on our computers"),IF($Y22="Yes","Green",IF(OR(OR($Q22="Personal",$Q22="Sensitive"),$P22="Critical"),"Red","Amber")),IF(AND($X22="Yes",$Y22="Yes"),"Green",IF(OR(AND(OR($X22="No",$X22="Don't know",$X22=""),$Y22&lt;&gt;"Yes"),AND($P22="Critical",$Y22&lt;&gt;"Yes")),"Red","Amber"))))</f>
        <v/>
      </c>
      <c r="F22" s="21"/>
      <c r="G22" s="23" t="str">
        <f aca="false">IF(OR($A22="",$Q22=""),"",IF(COUNTA($Z22:$AC22)=0,"Not checked",IF(OR($AC22="No",$AA22="Serious concern",$AB22="Serious concern",AND($Z22="Yes",OR($Q22="Personal",$Q22="Sensitive"))),"Red",IF(AND($AC22="Yes",$AA22="None known",$AB22="None known",OR($Z22="No",$Z22="Opted out",$Z22="Not relevant")),"Green","Amber"))))</f>
        <v/>
      </c>
      <c r="H22" s="21"/>
      <c r="I22" s="21"/>
      <c r="J22" s="21"/>
      <c r="K22" s="21"/>
      <c r="L22" s="21"/>
      <c r="M22" s="21"/>
      <c r="N22" s="24"/>
      <c r="O22" s="21"/>
      <c r="P22" s="21"/>
      <c r="Q22" s="21"/>
      <c r="R22" s="21"/>
      <c r="S22" s="21"/>
      <c r="T22" s="21"/>
      <c r="U22" s="21"/>
      <c r="V22" s="21"/>
      <c r="W22" s="21"/>
      <c r="X22" s="21"/>
      <c r="Y22" s="21"/>
      <c r="Z22" s="21"/>
      <c r="AA22" s="21"/>
      <c r="AB22" s="21"/>
      <c r="AC22" s="21"/>
      <c r="AD22" s="21"/>
      <c r="AE22" s="21"/>
      <c r="AF22" s="21"/>
      <c r="AG22" s="25"/>
      <c r="AH22" s="25"/>
    </row>
    <row r="23" customFormat="false" ht="12.8" hidden="false" customHeight="false" outlineLevel="0" collapsed="false">
      <c r="A23" s="21"/>
      <c r="B23" s="22" t="str">
        <f aca="false">IF(OR($A23="",$Q23=""),"",IF(OR($C23="Red",$J23="",$L23="One person",AND($K23="Personal",$I23&lt;&gt;"App on our computers",OR($Q23="Personal",$Q23="Sensitive"))),"Fix now",IF(AND($G23="Red",$AD23=""),"Trustee decision",IF(OR(AND(OR($Q23="Personal",$Q23="Sensitive"),OR($D23="Red",$E23="Red")),AND($P23="Critical",$E23="Red")),"Review this year",IF(COUNTIF($C23:$G23,"Red")&gt;=2,"Review at renewal","Keep")))))</f>
        <v/>
      </c>
      <c r="C23" s="23" t="str">
        <f aca="false">IF(OR($A23="",$Q23=""),"",IF($S23="","",IF(OR($S23="Yes",$S23="Not offered"),"Green",IF(OR(OR($Q23="Personal",$Q23="Sensitive"),$I23="Devices"),"Red","Amber"))))</f>
        <v/>
      </c>
      <c r="D23" s="23" t="str">
        <f aca="false">IF(OR($A23="",$Q23=""),"",IF(OR($J23="",AND($K23="Personal",$I23&lt;&gt;"App on our computers"),$L23="One person",AND($T23="Don't know",$I23&lt;&gt;"App on our computers",$I23&lt;&gt;"Account on a platform")),"Red",IF(AND($L23="Two or more",OR($I23="Devices",$I23="App on our computers",$I23="Account on a platform",$Q23="None",$Q23="Internal",$W23="Yes"),OR($I23="App on our computers",NOT(OR(AND($Q23="Sensitive",OR($T23="Elsewhere",$U23="Elsewhere")),AND($Q23="Personal",$T23="Elsewhere"),$T23="Don't know",AND($I23="Account on a platform",$T23=""))))),"Green","Amber")))</f>
        <v/>
      </c>
      <c r="E23" s="23" t="str">
        <f aca="false">IF(OR($A23="",$Q23=""),"",IF(OR($I23="Devices",$I23="App on our computers"),IF($Y23="Yes","Green",IF(OR(OR($Q23="Personal",$Q23="Sensitive"),$P23="Critical"),"Red","Amber")),IF(AND($X23="Yes",$Y23="Yes"),"Green",IF(OR(AND(OR($X23="No",$X23="Don't know",$X23=""),$Y23&lt;&gt;"Yes"),AND($P23="Critical",$Y23&lt;&gt;"Yes")),"Red","Amber"))))</f>
        <v/>
      </c>
      <c r="F23" s="21"/>
      <c r="G23" s="23" t="str">
        <f aca="false">IF(OR($A23="",$Q23=""),"",IF(COUNTA($Z23:$AC23)=0,"Not checked",IF(OR($AC23="No",$AA23="Serious concern",$AB23="Serious concern",AND($Z23="Yes",OR($Q23="Personal",$Q23="Sensitive"))),"Red",IF(AND($AC23="Yes",$AA23="None known",$AB23="None known",OR($Z23="No",$Z23="Opted out",$Z23="Not relevant")),"Green","Amber"))))</f>
        <v/>
      </c>
      <c r="H23" s="21"/>
      <c r="I23" s="21"/>
      <c r="J23" s="21"/>
      <c r="K23" s="21"/>
      <c r="L23" s="21"/>
      <c r="M23" s="21"/>
      <c r="N23" s="24"/>
      <c r="O23" s="21"/>
      <c r="P23" s="21"/>
      <c r="Q23" s="21"/>
      <c r="R23" s="21"/>
      <c r="S23" s="21"/>
      <c r="T23" s="21"/>
      <c r="U23" s="21"/>
      <c r="V23" s="21"/>
      <c r="W23" s="21"/>
      <c r="X23" s="21"/>
      <c r="Y23" s="21"/>
      <c r="Z23" s="21"/>
      <c r="AA23" s="21"/>
      <c r="AB23" s="21"/>
      <c r="AC23" s="21"/>
      <c r="AD23" s="21"/>
      <c r="AE23" s="21"/>
      <c r="AF23" s="21"/>
      <c r="AG23" s="25"/>
      <c r="AH23" s="25"/>
    </row>
    <row r="24" customFormat="false" ht="12.8" hidden="false" customHeight="false" outlineLevel="0" collapsed="false">
      <c r="A24" s="21"/>
      <c r="B24" s="22" t="str">
        <f aca="false">IF(OR($A24="",$Q24=""),"",IF(OR($C24="Red",$J24="",$L24="One person",AND($K24="Personal",$I24&lt;&gt;"App on our computers",OR($Q24="Personal",$Q24="Sensitive"))),"Fix now",IF(AND($G24="Red",$AD24=""),"Trustee decision",IF(OR(AND(OR($Q24="Personal",$Q24="Sensitive"),OR($D24="Red",$E24="Red")),AND($P24="Critical",$E24="Red")),"Review this year",IF(COUNTIF($C24:$G24,"Red")&gt;=2,"Review at renewal","Keep")))))</f>
        <v/>
      </c>
      <c r="C24" s="23" t="str">
        <f aca="false">IF(OR($A24="",$Q24=""),"",IF($S24="","",IF(OR($S24="Yes",$S24="Not offered"),"Green",IF(OR(OR($Q24="Personal",$Q24="Sensitive"),$I24="Devices"),"Red","Amber"))))</f>
        <v/>
      </c>
      <c r="D24" s="23" t="str">
        <f aca="false">IF(OR($A24="",$Q24=""),"",IF(OR($J24="",AND($K24="Personal",$I24&lt;&gt;"App on our computers"),$L24="One person",AND($T24="Don't know",$I24&lt;&gt;"App on our computers",$I24&lt;&gt;"Account on a platform")),"Red",IF(AND($L24="Two or more",OR($I24="Devices",$I24="App on our computers",$I24="Account on a platform",$Q24="None",$Q24="Internal",$W24="Yes"),OR($I24="App on our computers",NOT(OR(AND($Q24="Sensitive",OR($T24="Elsewhere",$U24="Elsewhere")),AND($Q24="Personal",$T24="Elsewhere"),$T24="Don't know",AND($I24="Account on a platform",$T24=""))))),"Green","Amber")))</f>
        <v/>
      </c>
      <c r="E24" s="23" t="str">
        <f aca="false">IF(OR($A24="",$Q24=""),"",IF(OR($I24="Devices",$I24="App on our computers"),IF($Y24="Yes","Green",IF(OR(OR($Q24="Personal",$Q24="Sensitive"),$P24="Critical"),"Red","Amber")),IF(AND($X24="Yes",$Y24="Yes"),"Green",IF(OR(AND(OR($X24="No",$X24="Don't know",$X24=""),$Y24&lt;&gt;"Yes"),AND($P24="Critical",$Y24&lt;&gt;"Yes")),"Red","Amber"))))</f>
        <v/>
      </c>
      <c r="F24" s="21"/>
      <c r="G24" s="23" t="str">
        <f aca="false">IF(OR($A24="",$Q24=""),"",IF(COUNTA($Z24:$AC24)=0,"Not checked",IF(OR($AC24="No",$AA24="Serious concern",$AB24="Serious concern",AND($Z24="Yes",OR($Q24="Personal",$Q24="Sensitive"))),"Red",IF(AND($AC24="Yes",$AA24="None known",$AB24="None known",OR($Z24="No",$Z24="Opted out",$Z24="Not relevant")),"Green","Amber"))))</f>
        <v/>
      </c>
      <c r="H24" s="21"/>
      <c r="I24" s="21"/>
      <c r="J24" s="21"/>
      <c r="K24" s="21"/>
      <c r="L24" s="21"/>
      <c r="M24" s="21"/>
      <c r="N24" s="24"/>
      <c r="O24" s="21"/>
      <c r="P24" s="21"/>
      <c r="Q24" s="21"/>
      <c r="R24" s="21"/>
      <c r="S24" s="21"/>
      <c r="T24" s="21"/>
      <c r="U24" s="21"/>
      <c r="V24" s="21"/>
      <c r="W24" s="21"/>
      <c r="X24" s="21"/>
      <c r="Y24" s="21"/>
      <c r="Z24" s="21"/>
      <c r="AA24" s="21"/>
      <c r="AB24" s="21"/>
      <c r="AC24" s="21"/>
      <c r="AD24" s="21"/>
      <c r="AE24" s="21"/>
      <c r="AF24" s="21"/>
      <c r="AG24" s="25"/>
      <c r="AH24" s="25"/>
    </row>
    <row r="25" customFormat="false" ht="12.8" hidden="false" customHeight="false" outlineLevel="0" collapsed="false">
      <c r="A25" s="21"/>
      <c r="B25" s="22" t="str">
        <f aca="false">IF(OR($A25="",$Q25=""),"",IF(OR($C25="Red",$J25="",$L25="One person",AND($K25="Personal",$I25&lt;&gt;"App on our computers",OR($Q25="Personal",$Q25="Sensitive"))),"Fix now",IF(AND($G25="Red",$AD25=""),"Trustee decision",IF(OR(AND(OR($Q25="Personal",$Q25="Sensitive"),OR($D25="Red",$E25="Red")),AND($P25="Critical",$E25="Red")),"Review this year",IF(COUNTIF($C25:$G25,"Red")&gt;=2,"Review at renewal","Keep")))))</f>
        <v/>
      </c>
      <c r="C25" s="23" t="str">
        <f aca="false">IF(OR($A25="",$Q25=""),"",IF($S25="","",IF(OR($S25="Yes",$S25="Not offered"),"Green",IF(OR(OR($Q25="Personal",$Q25="Sensitive"),$I25="Devices"),"Red","Amber"))))</f>
        <v/>
      </c>
      <c r="D25" s="23" t="str">
        <f aca="false">IF(OR($A25="",$Q25=""),"",IF(OR($J25="",AND($K25="Personal",$I25&lt;&gt;"App on our computers"),$L25="One person",AND($T25="Don't know",$I25&lt;&gt;"App on our computers",$I25&lt;&gt;"Account on a platform")),"Red",IF(AND($L25="Two or more",OR($I25="Devices",$I25="App on our computers",$I25="Account on a platform",$Q25="None",$Q25="Internal",$W25="Yes"),OR($I25="App on our computers",NOT(OR(AND($Q25="Sensitive",OR($T25="Elsewhere",$U25="Elsewhere")),AND($Q25="Personal",$T25="Elsewhere"),$T25="Don't know",AND($I25="Account on a platform",$T25=""))))),"Green","Amber")))</f>
        <v/>
      </c>
      <c r="E25" s="23" t="str">
        <f aca="false">IF(OR($A25="",$Q25=""),"",IF(OR($I25="Devices",$I25="App on our computers"),IF($Y25="Yes","Green",IF(OR(OR($Q25="Personal",$Q25="Sensitive"),$P25="Critical"),"Red","Amber")),IF(AND($X25="Yes",$Y25="Yes"),"Green",IF(OR(AND(OR($X25="No",$X25="Don't know",$X25=""),$Y25&lt;&gt;"Yes"),AND($P25="Critical",$Y25&lt;&gt;"Yes")),"Red","Amber"))))</f>
        <v/>
      </c>
      <c r="F25" s="21"/>
      <c r="G25" s="23" t="str">
        <f aca="false">IF(OR($A25="",$Q25=""),"",IF(COUNTA($Z25:$AC25)=0,"Not checked",IF(OR($AC25="No",$AA25="Serious concern",$AB25="Serious concern",AND($Z25="Yes",OR($Q25="Personal",$Q25="Sensitive"))),"Red",IF(AND($AC25="Yes",$AA25="None known",$AB25="None known",OR($Z25="No",$Z25="Opted out",$Z25="Not relevant")),"Green","Amber"))))</f>
        <v/>
      </c>
      <c r="H25" s="21"/>
      <c r="I25" s="21"/>
      <c r="J25" s="21"/>
      <c r="K25" s="21"/>
      <c r="L25" s="21"/>
      <c r="M25" s="21"/>
      <c r="N25" s="24"/>
      <c r="O25" s="21"/>
      <c r="P25" s="21"/>
      <c r="Q25" s="21"/>
      <c r="R25" s="21"/>
      <c r="S25" s="21"/>
      <c r="T25" s="21"/>
      <c r="U25" s="21"/>
      <c r="V25" s="21"/>
      <c r="W25" s="21"/>
      <c r="X25" s="21"/>
      <c r="Y25" s="21"/>
      <c r="Z25" s="21"/>
      <c r="AA25" s="21"/>
      <c r="AB25" s="21"/>
      <c r="AC25" s="21"/>
      <c r="AD25" s="21"/>
      <c r="AE25" s="21"/>
      <c r="AF25" s="21"/>
      <c r="AG25" s="25"/>
      <c r="AH25" s="25"/>
    </row>
    <row r="26" customFormat="false" ht="12.8" hidden="false" customHeight="false" outlineLevel="0" collapsed="false">
      <c r="A26" s="21"/>
      <c r="B26" s="22" t="str">
        <f aca="false">IF(OR($A26="",$Q26=""),"",IF(OR($C26="Red",$J26="",$L26="One person",AND($K26="Personal",$I26&lt;&gt;"App on our computers",OR($Q26="Personal",$Q26="Sensitive"))),"Fix now",IF(AND($G26="Red",$AD26=""),"Trustee decision",IF(OR(AND(OR($Q26="Personal",$Q26="Sensitive"),OR($D26="Red",$E26="Red")),AND($P26="Critical",$E26="Red")),"Review this year",IF(COUNTIF($C26:$G26,"Red")&gt;=2,"Review at renewal","Keep")))))</f>
        <v/>
      </c>
      <c r="C26" s="23" t="str">
        <f aca="false">IF(OR($A26="",$Q26=""),"",IF($S26="","",IF(OR($S26="Yes",$S26="Not offered"),"Green",IF(OR(OR($Q26="Personal",$Q26="Sensitive"),$I26="Devices"),"Red","Amber"))))</f>
        <v/>
      </c>
      <c r="D26" s="23" t="str">
        <f aca="false">IF(OR($A26="",$Q26=""),"",IF(OR($J26="",AND($K26="Personal",$I26&lt;&gt;"App on our computers"),$L26="One person",AND($T26="Don't know",$I26&lt;&gt;"App on our computers",$I26&lt;&gt;"Account on a platform")),"Red",IF(AND($L26="Two or more",OR($I26="Devices",$I26="App on our computers",$I26="Account on a platform",$Q26="None",$Q26="Internal",$W26="Yes"),OR($I26="App on our computers",NOT(OR(AND($Q26="Sensitive",OR($T26="Elsewhere",$U26="Elsewhere")),AND($Q26="Personal",$T26="Elsewhere"),$T26="Don't know",AND($I26="Account on a platform",$T26=""))))),"Green","Amber")))</f>
        <v/>
      </c>
      <c r="E26" s="23" t="str">
        <f aca="false">IF(OR($A26="",$Q26=""),"",IF(OR($I26="Devices",$I26="App on our computers"),IF($Y26="Yes","Green",IF(OR(OR($Q26="Personal",$Q26="Sensitive"),$P26="Critical"),"Red","Amber")),IF(AND($X26="Yes",$Y26="Yes"),"Green",IF(OR(AND(OR($X26="No",$X26="Don't know",$X26=""),$Y26&lt;&gt;"Yes"),AND($P26="Critical",$Y26&lt;&gt;"Yes")),"Red","Amber"))))</f>
        <v/>
      </c>
      <c r="F26" s="21"/>
      <c r="G26" s="23" t="str">
        <f aca="false">IF(OR($A26="",$Q26=""),"",IF(COUNTA($Z26:$AC26)=0,"Not checked",IF(OR($AC26="No",$AA26="Serious concern",$AB26="Serious concern",AND($Z26="Yes",OR($Q26="Personal",$Q26="Sensitive"))),"Red",IF(AND($AC26="Yes",$AA26="None known",$AB26="None known",OR($Z26="No",$Z26="Opted out",$Z26="Not relevant")),"Green","Amber"))))</f>
        <v/>
      </c>
      <c r="H26" s="21"/>
      <c r="I26" s="21"/>
      <c r="J26" s="21"/>
      <c r="K26" s="21"/>
      <c r="L26" s="21"/>
      <c r="M26" s="21"/>
      <c r="N26" s="24"/>
      <c r="O26" s="21"/>
      <c r="P26" s="21"/>
      <c r="Q26" s="21"/>
      <c r="R26" s="21"/>
      <c r="S26" s="21"/>
      <c r="T26" s="21"/>
      <c r="U26" s="21"/>
      <c r="V26" s="21"/>
      <c r="W26" s="21"/>
      <c r="X26" s="21"/>
      <c r="Y26" s="21"/>
      <c r="Z26" s="21"/>
      <c r="AA26" s="21"/>
      <c r="AB26" s="21"/>
      <c r="AC26" s="21"/>
      <c r="AD26" s="21"/>
      <c r="AE26" s="21"/>
      <c r="AF26" s="21"/>
      <c r="AG26" s="25"/>
      <c r="AH26" s="25"/>
    </row>
    <row r="27" customFormat="false" ht="12.8" hidden="false" customHeight="false" outlineLevel="0" collapsed="false">
      <c r="A27" s="21"/>
      <c r="B27" s="22" t="str">
        <f aca="false">IF(OR($A27="",$Q27=""),"",IF(OR($C27="Red",$J27="",$L27="One person",AND($K27="Personal",$I27&lt;&gt;"App on our computers",OR($Q27="Personal",$Q27="Sensitive"))),"Fix now",IF(AND($G27="Red",$AD27=""),"Trustee decision",IF(OR(AND(OR($Q27="Personal",$Q27="Sensitive"),OR($D27="Red",$E27="Red")),AND($P27="Critical",$E27="Red")),"Review this year",IF(COUNTIF($C27:$G27,"Red")&gt;=2,"Review at renewal","Keep")))))</f>
        <v/>
      </c>
      <c r="C27" s="23" t="str">
        <f aca="false">IF(OR($A27="",$Q27=""),"",IF($S27="","",IF(OR($S27="Yes",$S27="Not offered"),"Green",IF(OR(OR($Q27="Personal",$Q27="Sensitive"),$I27="Devices"),"Red","Amber"))))</f>
        <v/>
      </c>
      <c r="D27" s="23" t="str">
        <f aca="false">IF(OR($A27="",$Q27=""),"",IF(OR($J27="",AND($K27="Personal",$I27&lt;&gt;"App on our computers"),$L27="One person",AND($T27="Don't know",$I27&lt;&gt;"App on our computers",$I27&lt;&gt;"Account on a platform")),"Red",IF(AND($L27="Two or more",OR($I27="Devices",$I27="App on our computers",$I27="Account on a platform",$Q27="None",$Q27="Internal",$W27="Yes"),OR($I27="App on our computers",NOT(OR(AND($Q27="Sensitive",OR($T27="Elsewhere",$U27="Elsewhere")),AND($Q27="Personal",$T27="Elsewhere"),$T27="Don't know",AND($I27="Account on a platform",$T27=""))))),"Green","Amber")))</f>
        <v/>
      </c>
      <c r="E27" s="23" t="str">
        <f aca="false">IF(OR($A27="",$Q27=""),"",IF(OR($I27="Devices",$I27="App on our computers"),IF($Y27="Yes","Green",IF(OR(OR($Q27="Personal",$Q27="Sensitive"),$P27="Critical"),"Red","Amber")),IF(AND($X27="Yes",$Y27="Yes"),"Green",IF(OR(AND(OR($X27="No",$X27="Don't know",$X27=""),$Y27&lt;&gt;"Yes"),AND($P27="Critical",$Y27&lt;&gt;"Yes")),"Red","Amber"))))</f>
        <v/>
      </c>
      <c r="F27" s="21"/>
      <c r="G27" s="23" t="str">
        <f aca="false">IF(OR($A27="",$Q27=""),"",IF(COUNTA($Z27:$AC27)=0,"Not checked",IF(OR($AC27="No",$AA27="Serious concern",$AB27="Serious concern",AND($Z27="Yes",OR($Q27="Personal",$Q27="Sensitive"))),"Red",IF(AND($AC27="Yes",$AA27="None known",$AB27="None known",OR($Z27="No",$Z27="Opted out",$Z27="Not relevant")),"Green","Amber"))))</f>
        <v/>
      </c>
      <c r="H27" s="21"/>
      <c r="I27" s="21"/>
      <c r="J27" s="21"/>
      <c r="K27" s="21"/>
      <c r="L27" s="21"/>
      <c r="M27" s="21"/>
      <c r="N27" s="24"/>
      <c r="O27" s="21"/>
      <c r="P27" s="21"/>
      <c r="Q27" s="21"/>
      <c r="R27" s="21"/>
      <c r="S27" s="21"/>
      <c r="T27" s="21"/>
      <c r="U27" s="21"/>
      <c r="V27" s="21"/>
      <c r="W27" s="21"/>
      <c r="X27" s="21"/>
      <c r="Y27" s="21"/>
      <c r="Z27" s="21"/>
      <c r="AA27" s="21"/>
      <c r="AB27" s="21"/>
      <c r="AC27" s="21"/>
      <c r="AD27" s="21"/>
      <c r="AE27" s="21"/>
      <c r="AF27" s="21"/>
      <c r="AG27" s="25"/>
      <c r="AH27" s="25"/>
    </row>
    <row r="28" customFormat="false" ht="12.8" hidden="false" customHeight="false" outlineLevel="0" collapsed="false">
      <c r="A28" s="21"/>
      <c r="B28" s="22" t="str">
        <f aca="false">IF(OR($A28="",$Q28=""),"",IF(OR($C28="Red",$J28="",$L28="One person",AND($K28="Personal",$I28&lt;&gt;"App on our computers",OR($Q28="Personal",$Q28="Sensitive"))),"Fix now",IF(AND($G28="Red",$AD28=""),"Trustee decision",IF(OR(AND(OR($Q28="Personal",$Q28="Sensitive"),OR($D28="Red",$E28="Red")),AND($P28="Critical",$E28="Red")),"Review this year",IF(COUNTIF($C28:$G28,"Red")&gt;=2,"Review at renewal","Keep")))))</f>
        <v/>
      </c>
      <c r="C28" s="23" t="str">
        <f aca="false">IF(OR($A28="",$Q28=""),"",IF($S28="","",IF(OR($S28="Yes",$S28="Not offered"),"Green",IF(OR(OR($Q28="Personal",$Q28="Sensitive"),$I28="Devices"),"Red","Amber"))))</f>
        <v/>
      </c>
      <c r="D28" s="23" t="str">
        <f aca="false">IF(OR($A28="",$Q28=""),"",IF(OR($J28="",AND($K28="Personal",$I28&lt;&gt;"App on our computers"),$L28="One person",AND($T28="Don't know",$I28&lt;&gt;"App on our computers",$I28&lt;&gt;"Account on a platform")),"Red",IF(AND($L28="Two or more",OR($I28="Devices",$I28="App on our computers",$I28="Account on a platform",$Q28="None",$Q28="Internal",$W28="Yes"),OR($I28="App on our computers",NOT(OR(AND($Q28="Sensitive",OR($T28="Elsewhere",$U28="Elsewhere")),AND($Q28="Personal",$T28="Elsewhere"),$T28="Don't know",AND($I28="Account on a platform",$T28=""))))),"Green","Amber")))</f>
        <v/>
      </c>
      <c r="E28" s="23" t="str">
        <f aca="false">IF(OR($A28="",$Q28=""),"",IF(OR($I28="Devices",$I28="App on our computers"),IF($Y28="Yes","Green",IF(OR(OR($Q28="Personal",$Q28="Sensitive"),$P28="Critical"),"Red","Amber")),IF(AND($X28="Yes",$Y28="Yes"),"Green",IF(OR(AND(OR($X28="No",$X28="Don't know",$X28=""),$Y28&lt;&gt;"Yes"),AND($P28="Critical",$Y28&lt;&gt;"Yes")),"Red","Amber"))))</f>
        <v/>
      </c>
      <c r="F28" s="21"/>
      <c r="G28" s="23" t="str">
        <f aca="false">IF(OR($A28="",$Q28=""),"",IF(COUNTA($Z28:$AC28)=0,"Not checked",IF(OR($AC28="No",$AA28="Serious concern",$AB28="Serious concern",AND($Z28="Yes",OR($Q28="Personal",$Q28="Sensitive"))),"Red",IF(AND($AC28="Yes",$AA28="None known",$AB28="None known",OR($Z28="No",$Z28="Opted out",$Z28="Not relevant")),"Green","Amber"))))</f>
        <v/>
      </c>
      <c r="H28" s="21"/>
      <c r="I28" s="21"/>
      <c r="J28" s="21"/>
      <c r="K28" s="21"/>
      <c r="L28" s="21"/>
      <c r="M28" s="21"/>
      <c r="N28" s="24"/>
      <c r="O28" s="21"/>
      <c r="P28" s="21"/>
      <c r="Q28" s="21"/>
      <c r="R28" s="21"/>
      <c r="S28" s="21"/>
      <c r="T28" s="21"/>
      <c r="U28" s="21"/>
      <c r="V28" s="21"/>
      <c r="W28" s="21"/>
      <c r="X28" s="21"/>
      <c r="Y28" s="21"/>
      <c r="Z28" s="21"/>
      <c r="AA28" s="21"/>
      <c r="AB28" s="21"/>
      <c r="AC28" s="21"/>
      <c r="AD28" s="21"/>
      <c r="AE28" s="21"/>
      <c r="AF28" s="21"/>
      <c r="AG28" s="25"/>
      <c r="AH28" s="25"/>
    </row>
    <row r="29" customFormat="false" ht="12.8" hidden="false" customHeight="false" outlineLevel="0" collapsed="false">
      <c r="A29" s="21"/>
      <c r="B29" s="22" t="str">
        <f aca="false">IF(OR($A29="",$Q29=""),"",IF(OR($C29="Red",$J29="",$L29="One person",AND($K29="Personal",$I29&lt;&gt;"App on our computers",OR($Q29="Personal",$Q29="Sensitive"))),"Fix now",IF(AND($G29="Red",$AD29=""),"Trustee decision",IF(OR(AND(OR($Q29="Personal",$Q29="Sensitive"),OR($D29="Red",$E29="Red")),AND($P29="Critical",$E29="Red")),"Review this year",IF(COUNTIF($C29:$G29,"Red")&gt;=2,"Review at renewal","Keep")))))</f>
        <v/>
      </c>
      <c r="C29" s="23" t="str">
        <f aca="false">IF(OR($A29="",$Q29=""),"",IF($S29="","",IF(OR($S29="Yes",$S29="Not offered"),"Green",IF(OR(OR($Q29="Personal",$Q29="Sensitive"),$I29="Devices"),"Red","Amber"))))</f>
        <v/>
      </c>
      <c r="D29" s="23" t="str">
        <f aca="false">IF(OR($A29="",$Q29=""),"",IF(OR($J29="",AND($K29="Personal",$I29&lt;&gt;"App on our computers"),$L29="One person",AND($T29="Don't know",$I29&lt;&gt;"App on our computers",$I29&lt;&gt;"Account on a platform")),"Red",IF(AND($L29="Two or more",OR($I29="Devices",$I29="App on our computers",$I29="Account on a platform",$Q29="None",$Q29="Internal",$W29="Yes"),OR($I29="App on our computers",NOT(OR(AND($Q29="Sensitive",OR($T29="Elsewhere",$U29="Elsewhere")),AND($Q29="Personal",$T29="Elsewhere"),$T29="Don't know",AND($I29="Account on a platform",$T29=""))))),"Green","Amber")))</f>
        <v/>
      </c>
      <c r="E29" s="23" t="str">
        <f aca="false">IF(OR($A29="",$Q29=""),"",IF(OR($I29="Devices",$I29="App on our computers"),IF($Y29="Yes","Green",IF(OR(OR($Q29="Personal",$Q29="Sensitive"),$P29="Critical"),"Red","Amber")),IF(AND($X29="Yes",$Y29="Yes"),"Green",IF(OR(AND(OR($X29="No",$X29="Don't know",$X29=""),$Y29&lt;&gt;"Yes"),AND($P29="Critical",$Y29&lt;&gt;"Yes")),"Red","Amber"))))</f>
        <v/>
      </c>
      <c r="F29" s="21"/>
      <c r="G29" s="23" t="str">
        <f aca="false">IF(OR($A29="",$Q29=""),"",IF(COUNTA($Z29:$AC29)=0,"Not checked",IF(OR($AC29="No",$AA29="Serious concern",$AB29="Serious concern",AND($Z29="Yes",OR($Q29="Personal",$Q29="Sensitive"))),"Red",IF(AND($AC29="Yes",$AA29="None known",$AB29="None known",OR($Z29="No",$Z29="Opted out",$Z29="Not relevant")),"Green","Amber"))))</f>
        <v/>
      </c>
      <c r="H29" s="21"/>
      <c r="I29" s="21"/>
      <c r="J29" s="21"/>
      <c r="K29" s="21"/>
      <c r="L29" s="21"/>
      <c r="M29" s="21"/>
      <c r="N29" s="24"/>
      <c r="O29" s="21"/>
      <c r="P29" s="21"/>
      <c r="Q29" s="21"/>
      <c r="R29" s="21"/>
      <c r="S29" s="21"/>
      <c r="T29" s="21"/>
      <c r="U29" s="21"/>
      <c r="V29" s="21"/>
      <c r="W29" s="21"/>
      <c r="X29" s="21"/>
      <c r="Y29" s="21"/>
      <c r="Z29" s="21"/>
      <c r="AA29" s="21"/>
      <c r="AB29" s="21"/>
      <c r="AC29" s="21"/>
      <c r="AD29" s="21"/>
      <c r="AE29" s="21"/>
      <c r="AF29" s="21"/>
      <c r="AG29" s="25"/>
      <c r="AH29" s="25"/>
    </row>
    <row r="30" customFormat="false" ht="12.8" hidden="false" customHeight="false" outlineLevel="0" collapsed="false">
      <c r="A30" s="21"/>
      <c r="B30" s="22" t="str">
        <f aca="false">IF(OR($A30="",$Q30=""),"",IF(OR($C30="Red",$J30="",$L30="One person",AND($K30="Personal",$I30&lt;&gt;"App on our computers",OR($Q30="Personal",$Q30="Sensitive"))),"Fix now",IF(AND($G30="Red",$AD30=""),"Trustee decision",IF(OR(AND(OR($Q30="Personal",$Q30="Sensitive"),OR($D30="Red",$E30="Red")),AND($P30="Critical",$E30="Red")),"Review this year",IF(COUNTIF($C30:$G30,"Red")&gt;=2,"Review at renewal","Keep")))))</f>
        <v/>
      </c>
      <c r="C30" s="23" t="str">
        <f aca="false">IF(OR($A30="",$Q30=""),"",IF($S30="","",IF(OR($S30="Yes",$S30="Not offered"),"Green",IF(OR(OR($Q30="Personal",$Q30="Sensitive"),$I30="Devices"),"Red","Amber"))))</f>
        <v/>
      </c>
      <c r="D30" s="23" t="str">
        <f aca="false">IF(OR($A30="",$Q30=""),"",IF(OR($J30="",AND($K30="Personal",$I30&lt;&gt;"App on our computers"),$L30="One person",AND($T30="Don't know",$I30&lt;&gt;"App on our computers",$I30&lt;&gt;"Account on a platform")),"Red",IF(AND($L30="Two or more",OR($I30="Devices",$I30="App on our computers",$I30="Account on a platform",$Q30="None",$Q30="Internal",$W30="Yes"),OR($I30="App on our computers",NOT(OR(AND($Q30="Sensitive",OR($T30="Elsewhere",$U30="Elsewhere")),AND($Q30="Personal",$T30="Elsewhere"),$T30="Don't know",AND($I30="Account on a platform",$T30=""))))),"Green","Amber")))</f>
        <v/>
      </c>
      <c r="E30" s="23" t="str">
        <f aca="false">IF(OR($A30="",$Q30=""),"",IF(OR($I30="Devices",$I30="App on our computers"),IF($Y30="Yes","Green",IF(OR(OR($Q30="Personal",$Q30="Sensitive"),$P30="Critical"),"Red","Amber")),IF(AND($X30="Yes",$Y30="Yes"),"Green",IF(OR(AND(OR($X30="No",$X30="Don't know",$X30=""),$Y30&lt;&gt;"Yes"),AND($P30="Critical",$Y30&lt;&gt;"Yes")),"Red","Amber"))))</f>
        <v/>
      </c>
      <c r="F30" s="21"/>
      <c r="G30" s="23" t="str">
        <f aca="false">IF(OR($A30="",$Q30=""),"",IF(COUNTA($Z30:$AC30)=0,"Not checked",IF(OR($AC30="No",$AA30="Serious concern",$AB30="Serious concern",AND($Z30="Yes",OR($Q30="Personal",$Q30="Sensitive"))),"Red",IF(AND($AC30="Yes",$AA30="None known",$AB30="None known",OR($Z30="No",$Z30="Opted out",$Z30="Not relevant")),"Green","Amber"))))</f>
        <v/>
      </c>
      <c r="H30" s="21"/>
      <c r="I30" s="21"/>
      <c r="J30" s="21"/>
      <c r="K30" s="21"/>
      <c r="L30" s="21"/>
      <c r="M30" s="21"/>
      <c r="N30" s="24"/>
      <c r="O30" s="21"/>
      <c r="P30" s="21"/>
      <c r="Q30" s="21"/>
      <c r="R30" s="21"/>
      <c r="S30" s="21"/>
      <c r="T30" s="21"/>
      <c r="U30" s="21"/>
      <c r="V30" s="21"/>
      <c r="W30" s="21"/>
      <c r="X30" s="21"/>
      <c r="Y30" s="21"/>
      <c r="Z30" s="21"/>
      <c r="AA30" s="21"/>
      <c r="AB30" s="21"/>
      <c r="AC30" s="21"/>
      <c r="AD30" s="21"/>
      <c r="AE30" s="21"/>
      <c r="AF30" s="21"/>
      <c r="AG30" s="25"/>
      <c r="AH30" s="25"/>
    </row>
    <row r="31" customFormat="false" ht="12.8" hidden="false" customHeight="false" outlineLevel="0" collapsed="false">
      <c r="A31" s="21"/>
      <c r="B31" s="22" t="str">
        <f aca="false">IF(OR($A31="",$Q31=""),"",IF(OR($C31="Red",$J31="",$L31="One person",AND($K31="Personal",$I31&lt;&gt;"App on our computers",OR($Q31="Personal",$Q31="Sensitive"))),"Fix now",IF(AND($G31="Red",$AD31=""),"Trustee decision",IF(OR(AND(OR($Q31="Personal",$Q31="Sensitive"),OR($D31="Red",$E31="Red")),AND($P31="Critical",$E31="Red")),"Review this year",IF(COUNTIF($C31:$G31,"Red")&gt;=2,"Review at renewal","Keep")))))</f>
        <v/>
      </c>
      <c r="C31" s="23" t="str">
        <f aca="false">IF(OR($A31="",$Q31=""),"",IF($S31="","",IF(OR($S31="Yes",$S31="Not offered"),"Green",IF(OR(OR($Q31="Personal",$Q31="Sensitive"),$I31="Devices"),"Red","Amber"))))</f>
        <v/>
      </c>
      <c r="D31" s="23" t="str">
        <f aca="false">IF(OR($A31="",$Q31=""),"",IF(OR($J31="",AND($K31="Personal",$I31&lt;&gt;"App on our computers"),$L31="One person",AND($T31="Don't know",$I31&lt;&gt;"App on our computers",$I31&lt;&gt;"Account on a platform")),"Red",IF(AND($L31="Two or more",OR($I31="Devices",$I31="App on our computers",$I31="Account on a platform",$Q31="None",$Q31="Internal",$W31="Yes"),OR($I31="App on our computers",NOT(OR(AND($Q31="Sensitive",OR($T31="Elsewhere",$U31="Elsewhere")),AND($Q31="Personal",$T31="Elsewhere"),$T31="Don't know",AND($I31="Account on a platform",$T31=""))))),"Green","Amber")))</f>
        <v/>
      </c>
      <c r="E31" s="23" t="str">
        <f aca="false">IF(OR($A31="",$Q31=""),"",IF(OR($I31="Devices",$I31="App on our computers"),IF($Y31="Yes","Green",IF(OR(OR($Q31="Personal",$Q31="Sensitive"),$P31="Critical"),"Red","Amber")),IF(AND($X31="Yes",$Y31="Yes"),"Green",IF(OR(AND(OR($X31="No",$X31="Don't know",$X31=""),$Y31&lt;&gt;"Yes"),AND($P31="Critical",$Y31&lt;&gt;"Yes")),"Red","Amber"))))</f>
        <v/>
      </c>
      <c r="F31" s="21"/>
      <c r="G31" s="23" t="str">
        <f aca="false">IF(OR($A31="",$Q31=""),"",IF(COUNTA($Z31:$AC31)=0,"Not checked",IF(OR($AC31="No",$AA31="Serious concern",$AB31="Serious concern",AND($Z31="Yes",OR($Q31="Personal",$Q31="Sensitive"))),"Red",IF(AND($AC31="Yes",$AA31="None known",$AB31="None known",OR($Z31="No",$Z31="Opted out",$Z31="Not relevant")),"Green","Amber"))))</f>
        <v/>
      </c>
      <c r="H31" s="21"/>
      <c r="I31" s="21"/>
      <c r="J31" s="21"/>
      <c r="K31" s="21"/>
      <c r="L31" s="21"/>
      <c r="M31" s="21"/>
      <c r="N31" s="24"/>
      <c r="O31" s="21"/>
      <c r="P31" s="21"/>
      <c r="Q31" s="21"/>
      <c r="R31" s="21"/>
      <c r="S31" s="21"/>
      <c r="T31" s="21"/>
      <c r="U31" s="21"/>
      <c r="V31" s="21"/>
      <c r="W31" s="21"/>
      <c r="X31" s="21"/>
      <c r="Y31" s="21"/>
      <c r="Z31" s="21"/>
      <c r="AA31" s="21"/>
      <c r="AB31" s="21"/>
      <c r="AC31" s="21"/>
      <c r="AD31" s="21"/>
      <c r="AE31" s="21"/>
      <c r="AF31" s="21"/>
      <c r="AG31" s="25"/>
      <c r="AH31" s="25"/>
    </row>
    <row r="32" customFormat="false" ht="12.8" hidden="false" customHeight="false" outlineLevel="0" collapsed="false">
      <c r="A32" s="21"/>
      <c r="B32" s="22" t="str">
        <f aca="false">IF(OR($A32="",$Q32=""),"",IF(OR($C32="Red",$J32="",$L32="One person",AND($K32="Personal",$I32&lt;&gt;"App on our computers",OR($Q32="Personal",$Q32="Sensitive"))),"Fix now",IF(AND($G32="Red",$AD32=""),"Trustee decision",IF(OR(AND(OR($Q32="Personal",$Q32="Sensitive"),OR($D32="Red",$E32="Red")),AND($P32="Critical",$E32="Red")),"Review this year",IF(COUNTIF($C32:$G32,"Red")&gt;=2,"Review at renewal","Keep")))))</f>
        <v/>
      </c>
      <c r="C32" s="23" t="str">
        <f aca="false">IF(OR($A32="",$Q32=""),"",IF($S32="","",IF(OR($S32="Yes",$S32="Not offered"),"Green",IF(OR(OR($Q32="Personal",$Q32="Sensitive"),$I32="Devices"),"Red","Amber"))))</f>
        <v/>
      </c>
      <c r="D32" s="23" t="str">
        <f aca="false">IF(OR($A32="",$Q32=""),"",IF(OR($J32="",AND($K32="Personal",$I32&lt;&gt;"App on our computers"),$L32="One person",AND($T32="Don't know",$I32&lt;&gt;"App on our computers",$I32&lt;&gt;"Account on a platform")),"Red",IF(AND($L32="Two or more",OR($I32="Devices",$I32="App on our computers",$I32="Account on a platform",$Q32="None",$Q32="Internal",$W32="Yes"),OR($I32="App on our computers",NOT(OR(AND($Q32="Sensitive",OR($T32="Elsewhere",$U32="Elsewhere")),AND($Q32="Personal",$T32="Elsewhere"),$T32="Don't know",AND($I32="Account on a platform",$T32=""))))),"Green","Amber")))</f>
        <v/>
      </c>
      <c r="E32" s="23" t="str">
        <f aca="false">IF(OR($A32="",$Q32=""),"",IF(OR($I32="Devices",$I32="App on our computers"),IF($Y32="Yes","Green",IF(OR(OR($Q32="Personal",$Q32="Sensitive"),$P32="Critical"),"Red","Amber")),IF(AND($X32="Yes",$Y32="Yes"),"Green",IF(OR(AND(OR($X32="No",$X32="Don't know",$X32=""),$Y32&lt;&gt;"Yes"),AND($P32="Critical",$Y32&lt;&gt;"Yes")),"Red","Amber"))))</f>
        <v/>
      </c>
      <c r="F32" s="21"/>
      <c r="G32" s="23" t="str">
        <f aca="false">IF(OR($A32="",$Q32=""),"",IF(COUNTA($Z32:$AC32)=0,"Not checked",IF(OR($AC32="No",$AA32="Serious concern",$AB32="Serious concern",AND($Z32="Yes",OR($Q32="Personal",$Q32="Sensitive"))),"Red",IF(AND($AC32="Yes",$AA32="None known",$AB32="None known",OR($Z32="No",$Z32="Opted out",$Z32="Not relevant")),"Green","Amber"))))</f>
        <v/>
      </c>
      <c r="H32" s="21"/>
      <c r="I32" s="21"/>
      <c r="J32" s="21"/>
      <c r="K32" s="21"/>
      <c r="L32" s="21"/>
      <c r="M32" s="21"/>
      <c r="N32" s="24"/>
      <c r="O32" s="21"/>
      <c r="P32" s="21"/>
      <c r="Q32" s="21"/>
      <c r="R32" s="21"/>
      <c r="S32" s="21"/>
      <c r="T32" s="21"/>
      <c r="U32" s="21"/>
      <c r="V32" s="21"/>
      <c r="W32" s="21"/>
      <c r="X32" s="21"/>
      <c r="Y32" s="21"/>
      <c r="Z32" s="21"/>
      <c r="AA32" s="21"/>
      <c r="AB32" s="21"/>
      <c r="AC32" s="21"/>
      <c r="AD32" s="21"/>
      <c r="AE32" s="21"/>
      <c r="AF32" s="21"/>
      <c r="AG32" s="25"/>
      <c r="AH32" s="25"/>
    </row>
    <row r="33" customFormat="false" ht="12.8" hidden="false" customHeight="false" outlineLevel="0" collapsed="false">
      <c r="A33" s="21"/>
      <c r="B33" s="22" t="str">
        <f aca="false">IF(OR($A33="",$Q33=""),"",IF(OR($C33="Red",$J33="",$L33="One person",AND($K33="Personal",$I33&lt;&gt;"App on our computers",OR($Q33="Personal",$Q33="Sensitive"))),"Fix now",IF(AND($G33="Red",$AD33=""),"Trustee decision",IF(OR(AND(OR($Q33="Personal",$Q33="Sensitive"),OR($D33="Red",$E33="Red")),AND($P33="Critical",$E33="Red")),"Review this year",IF(COUNTIF($C33:$G33,"Red")&gt;=2,"Review at renewal","Keep")))))</f>
        <v/>
      </c>
      <c r="C33" s="23" t="str">
        <f aca="false">IF(OR($A33="",$Q33=""),"",IF($S33="","",IF(OR($S33="Yes",$S33="Not offered"),"Green",IF(OR(OR($Q33="Personal",$Q33="Sensitive"),$I33="Devices"),"Red","Amber"))))</f>
        <v/>
      </c>
      <c r="D33" s="23" t="str">
        <f aca="false">IF(OR($A33="",$Q33=""),"",IF(OR($J33="",AND($K33="Personal",$I33&lt;&gt;"App on our computers"),$L33="One person",AND($T33="Don't know",$I33&lt;&gt;"App on our computers",$I33&lt;&gt;"Account on a platform")),"Red",IF(AND($L33="Two or more",OR($I33="Devices",$I33="App on our computers",$I33="Account on a platform",$Q33="None",$Q33="Internal",$W33="Yes"),OR($I33="App on our computers",NOT(OR(AND($Q33="Sensitive",OR($T33="Elsewhere",$U33="Elsewhere")),AND($Q33="Personal",$T33="Elsewhere"),$T33="Don't know",AND($I33="Account on a platform",$T33=""))))),"Green","Amber")))</f>
        <v/>
      </c>
      <c r="E33" s="23" t="str">
        <f aca="false">IF(OR($A33="",$Q33=""),"",IF(OR($I33="Devices",$I33="App on our computers"),IF($Y33="Yes","Green",IF(OR(OR($Q33="Personal",$Q33="Sensitive"),$P33="Critical"),"Red","Amber")),IF(AND($X33="Yes",$Y33="Yes"),"Green",IF(OR(AND(OR($X33="No",$X33="Don't know",$X33=""),$Y33&lt;&gt;"Yes"),AND($P33="Critical",$Y33&lt;&gt;"Yes")),"Red","Amber"))))</f>
        <v/>
      </c>
      <c r="F33" s="21"/>
      <c r="G33" s="23" t="str">
        <f aca="false">IF(OR($A33="",$Q33=""),"",IF(COUNTA($Z33:$AC33)=0,"Not checked",IF(OR($AC33="No",$AA33="Serious concern",$AB33="Serious concern",AND($Z33="Yes",OR($Q33="Personal",$Q33="Sensitive"))),"Red",IF(AND($AC33="Yes",$AA33="None known",$AB33="None known",OR($Z33="No",$Z33="Opted out",$Z33="Not relevant")),"Green","Amber"))))</f>
        <v/>
      </c>
      <c r="H33" s="21"/>
      <c r="I33" s="21"/>
      <c r="J33" s="21"/>
      <c r="K33" s="21"/>
      <c r="L33" s="21"/>
      <c r="M33" s="21"/>
      <c r="N33" s="24"/>
      <c r="O33" s="21"/>
      <c r="P33" s="21"/>
      <c r="Q33" s="21"/>
      <c r="R33" s="21"/>
      <c r="S33" s="21"/>
      <c r="T33" s="21"/>
      <c r="U33" s="21"/>
      <c r="V33" s="21"/>
      <c r="W33" s="21"/>
      <c r="X33" s="21"/>
      <c r="Y33" s="21"/>
      <c r="Z33" s="21"/>
      <c r="AA33" s="21"/>
      <c r="AB33" s="21"/>
      <c r="AC33" s="21"/>
      <c r="AD33" s="21"/>
      <c r="AE33" s="21"/>
      <c r="AF33" s="21"/>
      <c r="AG33" s="25"/>
      <c r="AH33" s="25"/>
    </row>
    <row r="34" customFormat="false" ht="12.8" hidden="false" customHeight="false" outlineLevel="0" collapsed="false">
      <c r="A34" s="21"/>
      <c r="B34" s="22" t="str">
        <f aca="false">IF(OR($A34="",$Q34=""),"",IF(OR($C34="Red",$J34="",$L34="One person",AND($K34="Personal",$I34&lt;&gt;"App on our computers",OR($Q34="Personal",$Q34="Sensitive"))),"Fix now",IF(AND($G34="Red",$AD34=""),"Trustee decision",IF(OR(AND(OR($Q34="Personal",$Q34="Sensitive"),OR($D34="Red",$E34="Red")),AND($P34="Critical",$E34="Red")),"Review this year",IF(COUNTIF($C34:$G34,"Red")&gt;=2,"Review at renewal","Keep")))))</f>
        <v/>
      </c>
      <c r="C34" s="23" t="str">
        <f aca="false">IF(OR($A34="",$Q34=""),"",IF($S34="","",IF(OR($S34="Yes",$S34="Not offered"),"Green",IF(OR(OR($Q34="Personal",$Q34="Sensitive"),$I34="Devices"),"Red","Amber"))))</f>
        <v/>
      </c>
      <c r="D34" s="23" t="str">
        <f aca="false">IF(OR($A34="",$Q34=""),"",IF(OR($J34="",AND($K34="Personal",$I34&lt;&gt;"App on our computers"),$L34="One person",AND($T34="Don't know",$I34&lt;&gt;"App on our computers",$I34&lt;&gt;"Account on a platform")),"Red",IF(AND($L34="Two or more",OR($I34="Devices",$I34="App on our computers",$I34="Account on a platform",$Q34="None",$Q34="Internal",$W34="Yes"),OR($I34="App on our computers",NOT(OR(AND($Q34="Sensitive",OR($T34="Elsewhere",$U34="Elsewhere")),AND($Q34="Personal",$T34="Elsewhere"),$T34="Don't know",AND($I34="Account on a platform",$T34=""))))),"Green","Amber")))</f>
        <v/>
      </c>
      <c r="E34" s="23" t="str">
        <f aca="false">IF(OR($A34="",$Q34=""),"",IF(OR($I34="Devices",$I34="App on our computers"),IF($Y34="Yes","Green",IF(OR(OR($Q34="Personal",$Q34="Sensitive"),$P34="Critical"),"Red","Amber")),IF(AND($X34="Yes",$Y34="Yes"),"Green",IF(OR(AND(OR($X34="No",$X34="Don't know",$X34=""),$Y34&lt;&gt;"Yes"),AND($P34="Critical",$Y34&lt;&gt;"Yes")),"Red","Amber"))))</f>
        <v/>
      </c>
      <c r="F34" s="21"/>
      <c r="G34" s="23" t="str">
        <f aca="false">IF(OR($A34="",$Q34=""),"",IF(COUNTA($Z34:$AC34)=0,"Not checked",IF(OR($AC34="No",$AA34="Serious concern",$AB34="Serious concern",AND($Z34="Yes",OR($Q34="Personal",$Q34="Sensitive"))),"Red",IF(AND($AC34="Yes",$AA34="None known",$AB34="None known",OR($Z34="No",$Z34="Opted out",$Z34="Not relevant")),"Green","Amber"))))</f>
        <v/>
      </c>
      <c r="H34" s="21"/>
      <c r="I34" s="21"/>
      <c r="J34" s="21"/>
      <c r="K34" s="21"/>
      <c r="L34" s="21"/>
      <c r="M34" s="21"/>
      <c r="N34" s="24"/>
      <c r="O34" s="21"/>
      <c r="P34" s="21"/>
      <c r="Q34" s="21"/>
      <c r="R34" s="21"/>
      <c r="S34" s="21"/>
      <c r="T34" s="21"/>
      <c r="U34" s="21"/>
      <c r="V34" s="21"/>
      <c r="W34" s="21"/>
      <c r="X34" s="21"/>
      <c r="Y34" s="21"/>
      <c r="Z34" s="21"/>
      <c r="AA34" s="21"/>
      <c r="AB34" s="21"/>
      <c r="AC34" s="21"/>
      <c r="AD34" s="21"/>
      <c r="AE34" s="21"/>
      <c r="AF34" s="21"/>
      <c r="AG34" s="25"/>
      <c r="AH34" s="25"/>
    </row>
    <row r="35" customFormat="false" ht="12.8" hidden="false" customHeight="false" outlineLevel="0" collapsed="false">
      <c r="A35" s="21"/>
      <c r="B35" s="22" t="str">
        <f aca="false">IF(OR($A35="",$Q35=""),"",IF(OR($C35="Red",$J35="",$L35="One person",AND($K35="Personal",$I35&lt;&gt;"App on our computers",OR($Q35="Personal",$Q35="Sensitive"))),"Fix now",IF(AND($G35="Red",$AD35=""),"Trustee decision",IF(OR(AND(OR($Q35="Personal",$Q35="Sensitive"),OR($D35="Red",$E35="Red")),AND($P35="Critical",$E35="Red")),"Review this year",IF(COUNTIF($C35:$G35,"Red")&gt;=2,"Review at renewal","Keep")))))</f>
        <v/>
      </c>
      <c r="C35" s="23" t="str">
        <f aca="false">IF(OR($A35="",$Q35=""),"",IF($S35="","",IF(OR($S35="Yes",$S35="Not offered"),"Green",IF(OR(OR($Q35="Personal",$Q35="Sensitive"),$I35="Devices"),"Red","Amber"))))</f>
        <v/>
      </c>
      <c r="D35" s="23" t="str">
        <f aca="false">IF(OR($A35="",$Q35=""),"",IF(OR($J35="",AND($K35="Personal",$I35&lt;&gt;"App on our computers"),$L35="One person",AND($T35="Don't know",$I35&lt;&gt;"App on our computers",$I35&lt;&gt;"Account on a platform")),"Red",IF(AND($L35="Two or more",OR($I35="Devices",$I35="App on our computers",$I35="Account on a platform",$Q35="None",$Q35="Internal",$W35="Yes"),OR($I35="App on our computers",NOT(OR(AND($Q35="Sensitive",OR($T35="Elsewhere",$U35="Elsewhere")),AND($Q35="Personal",$T35="Elsewhere"),$T35="Don't know",AND($I35="Account on a platform",$T35=""))))),"Green","Amber")))</f>
        <v/>
      </c>
      <c r="E35" s="23" t="str">
        <f aca="false">IF(OR($A35="",$Q35=""),"",IF(OR($I35="Devices",$I35="App on our computers"),IF($Y35="Yes","Green",IF(OR(OR($Q35="Personal",$Q35="Sensitive"),$P35="Critical"),"Red","Amber")),IF(AND($X35="Yes",$Y35="Yes"),"Green",IF(OR(AND(OR($X35="No",$X35="Don't know",$X35=""),$Y35&lt;&gt;"Yes"),AND($P35="Critical",$Y35&lt;&gt;"Yes")),"Red","Amber"))))</f>
        <v/>
      </c>
      <c r="F35" s="21"/>
      <c r="G35" s="23" t="str">
        <f aca="false">IF(OR($A35="",$Q35=""),"",IF(COUNTA($Z35:$AC35)=0,"Not checked",IF(OR($AC35="No",$AA35="Serious concern",$AB35="Serious concern",AND($Z35="Yes",OR($Q35="Personal",$Q35="Sensitive"))),"Red",IF(AND($AC35="Yes",$AA35="None known",$AB35="None known",OR($Z35="No",$Z35="Opted out",$Z35="Not relevant")),"Green","Amber"))))</f>
        <v/>
      </c>
      <c r="H35" s="21"/>
      <c r="I35" s="21"/>
      <c r="J35" s="21"/>
      <c r="K35" s="21"/>
      <c r="L35" s="21"/>
      <c r="M35" s="21"/>
      <c r="N35" s="24"/>
      <c r="O35" s="21"/>
      <c r="P35" s="21"/>
      <c r="Q35" s="21"/>
      <c r="R35" s="21"/>
      <c r="S35" s="21"/>
      <c r="T35" s="21"/>
      <c r="U35" s="21"/>
      <c r="V35" s="21"/>
      <c r="W35" s="21"/>
      <c r="X35" s="21"/>
      <c r="Y35" s="21"/>
      <c r="Z35" s="21"/>
      <c r="AA35" s="21"/>
      <c r="AB35" s="21"/>
      <c r="AC35" s="21"/>
      <c r="AD35" s="21"/>
      <c r="AE35" s="21"/>
      <c r="AF35" s="21"/>
      <c r="AG35" s="25"/>
      <c r="AH35" s="25"/>
    </row>
    <row r="36" customFormat="false" ht="12.8" hidden="false" customHeight="false" outlineLevel="0" collapsed="false">
      <c r="A36" s="21"/>
      <c r="B36" s="22" t="str">
        <f aca="false">IF(OR($A36="",$Q36=""),"",IF(OR($C36="Red",$J36="",$L36="One person",AND($K36="Personal",$I36&lt;&gt;"App on our computers",OR($Q36="Personal",$Q36="Sensitive"))),"Fix now",IF(AND($G36="Red",$AD36=""),"Trustee decision",IF(OR(AND(OR($Q36="Personal",$Q36="Sensitive"),OR($D36="Red",$E36="Red")),AND($P36="Critical",$E36="Red")),"Review this year",IF(COUNTIF($C36:$G36,"Red")&gt;=2,"Review at renewal","Keep")))))</f>
        <v/>
      </c>
      <c r="C36" s="23" t="str">
        <f aca="false">IF(OR($A36="",$Q36=""),"",IF($S36="","",IF(OR($S36="Yes",$S36="Not offered"),"Green",IF(OR(OR($Q36="Personal",$Q36="Sensitive"),$I36="Devices"),"Red","Amber"))))</f>
        <v/>
      </c>
      <c r="D36" s="23" t="str">
        <f aca="false">IF(OR($A36="",$Q36=""),"",IF(OR($J36="",AND($K36="Personal",$I36&lt;&gt;"App on our computers"),$L36="One person",AND($T36="Don't know",$I36&lt;&gt;"App on our computers",$I36&lt;&gt;"Account on a platform")),"Red",IF(AND($L36="Two or more",OR($I36="Devices",$I36="App on our computers",$I36="Account on a platform",$Q36="None",$Q36="Internal",$W36="Yes"),OR($I36="App on our computers",NOT(OR(AND($Q36="Sensitive",OR($T36="Elsewhere",$U36="Elsewhere")),AND($Q36="Personal",$T36="Elsewhere"),$T36="Don't know",AND($I36="Account on a platform",$T36=""))))),"Green","Amber")))</f>
        <v/>
      </c>
      <c r="E36" s="23" t="str">
        <f aca="false">IF(OR($A36="",$Q36=""),"",IF(OR($I36="Devices",$I36="App on our computers"),IF($Y36="Yes","Green",IF(OR(OR($Q36="Personal",$Q36="Sensitive"),$P36="Critical"),"Red","Amber")),IF(AND($X36="Yes",$Y36="Yes"),"Green",IF(OR(AND(OR($X36="No",$X36="Don't know",$X36=""),$Y36&lt;&gt;"Yes"),AND($P36="Critical",$Y36&lt;&gt;"Yes")),"Red","Amber"))))</f>
        <v/>
      </c>
      <c r="F36" s="21"/>
      <c r="G36" s="23" t="str">
        <f aca="false">IF(OR($A36="",$Q36=""),"",IF(COUNTA($Z36:$AC36)=0,"Not checked",IF(OR($AC36="No",$AA36="Serious concern",$AB36="Serious concern",AND($Z36="Yes",OR($Q36="Personal",$Q36="Sensitive"))),"Red",IF(AND($AC36="Yes",$AA36="None known",$AB36="None known",OR($Z36="No",$Z36="Opted out",$Z36="Not relevant")),"Green","Amber"))))</f>
        <v/>
      </c>
      <c r="H36" s="21"/>
      <c r="I36" s="21"/>
      <c r="J36" s="21"/>
      <c r="K36" s="21"/>
      <c r="L36" s="21"/>
      <c r="M36" s="21"/>
      <c r="N36" s="24"/>
      <c r="O36" s="21"/>
      <c r="P36" s="21"/>
      <c r="Q36" s="21"/>
      <c r="R36" s="21"/>
      <c r="S36" s="21"/>
      <c r="T36" s="21"/>
      <c r="U36" s="21"/>
      <c r="V36" s="21"/>
      <c r="W36" s="21"/>
      <c r="X36" s="21"/>
      <c r="Y36" s="21"/>
      <c r="Z36" s="21"/>
      <c r="AA36" s="21"/>
      <c r="AB36" s="21"/>
      <c r="AC36" s="21"/>
      <c r="AD36" s="21"/>
      <c r="AE36" s="21"/>
      <c r="AF36" s="21"/>
      <c r="AG36" s="25"/>
      <c r="AH36" s="25"/>
    </row>
    <row r="37" customFormat="false" ht="12.8" hidden="false" customHeight="false" outlineLevel="0" collapsed="false">
      <c r="A37" s="21"/>
      <c r="B37" s="22" t="str">
        <f aca="false">IF(OR($A37="",$Q37=""),"",IF(OR($C37="Red",$J37="",$L37="One person",AND($K37="Personal",$I37&lt;&gt;"App on our computers",OR($Q37="Personal",$Q37="Sensitive"))),"Fix now",IF(AND($G37="Red",$AD37=""),"Trustee decision",IF(OR(AND(OR($Q37="Personal",$Q37="Sensitive"),OR($D37="Red",$E37="Red")),AND($P37="Critical",$E37="Red")),"Review this year",IF(COUNTIF($C37:$G37,"Red")&gt;=2,"Review at renewal","Keep")))))</f>
        <v/>
      </c>
      <c r="C37" s="23" t="str">
        <f aca="false">IF(OR($A37="",$Q37=""),"",IF($S37="","",IF(OR($S37="Yes",$S37="Not offered"),"Green",IF(OR(OR($Q37="Personal",$Q37="Sensitive"),$I37="Devices"),"Red","Amber"))))</f>
        <v/>
      </c>
      <c r="D37" s="23" t="str">
        <f aca="false">IF(OR($A37="",$Q37=""),"",IF(OR($J37="",AND($K37="Personal",$I37&lt;&gt;"App on our computers"),$L37="One person",AND($T37="Don't know",$I37&lt;&gt;"App on our computers",$I37&lt;&gt;"Account on a platform")),"Red",IF(AND($L37="Two or more",OR($I37="Devices",$I37="App on our computers",$I37="Account on a platform",$Q37="None",$Q37="Internal",$W37="Yes"),OR($I37="App on our computers",NOT(OR(AND($Q37="Sensitive",OR($T37="Elsewhere",$U37="Elsewhere")),AND($Q37="Personal",$T37="Elsewhere"),$T37="Don't know",AND($I37="Account on a platform",$T37=""))))),"Green","Amber")))</f>
        <v/>
      </c>
      <c r="E37" s="23" t="str">
        <f aca="false">IF(OR($A37="",$Q37=""),"",IF(OR($I37="Devices",$I37="App on our computers"),IF($Y37="Yes","Green",IF(OR(OR($Q37="Personal",$Q37="Sensitive"),$P37="Critical"),"Red","Amber")),IF(AND($X37="Yes",$Y37="Yes"),"Green",IF(OR(AND(OR($X37="No",$X37="Don't know",$X37=""),$Y37&lt;&gt;"Yes"),AND($P37="Critical",$Y37&lt;&gt;"Yes")),"Red","Amber"))))</f>
        <v/>
      </c>
      <c r="F37" s="21"/>
      <c r="G37" s="23" t="str">
        <f aca="false">IF(OR($A37="",$Q37=""),"",IF(COUNTA($Z37:$AC37)=0,"Not checked",IF(OR($AC37="No",$AA37="Serious concern",$AB37="Serious concern",AND($Z37="Yes",OR($Q37="Personal",$Q37="Sensitive"))),"Red",IF(AND($AC37="Yes",$AA37="None known",$AB37="None known",OR($Z37="No",$Z37="Opted out",$Z37="Not relevant")),"Green","Amber"))))</f>
        <v/>
      </c>
      <c r="H37" s="21"/>
      <c r="I37" s="21"/>
      <c r="J37" s="21"/>
      <c r="K37" s="21"/>
      <c r="L37" s="21"/>
      <c r="M37" s="21"/>
      <c r="N37" s="24"/>
      <c r="O37" s="21"/>
      <c r="P37" s="21"/>
      <c r="Q37" s="21"/>
      <c r="R37" s="21"/>
      <c r="S37" s="21"/>
      <c r="T37" s="21"/>
      <c r="U37" s="21"/>
      <c r="V37" s="21"/>
      <c r="W37" s="21"/>
      <c r="X37" s="21"/>
      <c r="Y37" s="21"/>
      <c r="Z37" s="21"/>
      <c r="AA37" s="21"/>
      <c r="AB37" s="21"/>
      <c r="AC37" s="21"/>
      <c r="AD37" s="21"/>
      <c r="AE37" s="21"/>
      <c r="AF37" s="21"/>
      <c r="AG37" s="25"/>
      <c r="AH37" s="25"/>
    </row>
    <row r="38" customFormat="false" ht="12.8" hidden="false" customHeight="false" outlineLevel="0" collapsed="false">
      <c r="A38" s="21"/>
      <c r="B38" s="22" t="str">
        <f aca="false">IF(OR($A38="",$Q38=""),"",IF(OR($C38="Red",$J38="",$L38="One person",AND($K38="Personal",$I38&lt;&gt;"App on our computers",OR($Q38="Personal",$Q38="Sensitive"))),"Fix now",IF(AND($G38="Red",$AD38=""),"Trustee decision",IF(OR(AND(OR($Q38="Personal",$Q38="Sensitive"),OR($D38="Red",$E38="Red")),AND($P38="Critical",$E38="Red")),"Review this year",IF(COUNTIF($C38:$G38,"Red")&gt;=2,"Review at renewal","Keep")))))</f>
        <v/>
      </c>
      <c r="C38" s="23" t="str">
        <f aca="false">IF(OR($A38="",$Q38=""),"",IF($S38="","",IF(OR($S38="Yes",$S38="Not offered"),"Green",IF(OR(OR($Q38="Personal",$Q38="Sensitive"),$I38="Devices"),"Red","Amber"))))</f>
        <v/>
      </c>
      <c r="D38" s="23" t="str">
        <f aca="false">IF(OR($A38="",$Q38=""),"",IF(OR($J38="",AND($K38="Personal",$I38&lt;&gt;"App on our computers"),$L38="One person",AND($T38="Don't know",$I38&lt;&gt;"App on our computers",$I38&lt;&gt;"Account on a platform")),"Red",IF(AND($L38="Two or more",OR($I38="Devices",$I38="App on our computers",$I38="Account on a platform",$Q38="None",$Q38="Internal",$W38="Yes"),OR($I38="App on our computers",NOT(OR(AND($Q38="Sensitive",OR($T38="Elsewhere",$U38="Elsewhere")),AND($Q38="Personal",$T38="Elsewhere"),$T38="Don't know",AND($I38="Account on a platform",$T38=""))))),"Green","Amber")))</f>
        <v/>
      </c>
      <c r="E38" s="23" t="str">
        <f aca="false">IF(OR($A38="",$Q38=""),"",IF(OR($I38="Devices",$I38="App on our computers"),IF($Y38="Yes","Green",IF(OR(OR($Q38="Personal",$Q38="Sensitive"),$P38="Critical"),"Red","Amber")),IF(AND($X38="Yes",$Y38="Yes"),"Green",IF(OR(AND(OR($X38="No",$X38="Don't know",$X38=""),$Y38&lt;&gt;"Yes"),AND($P38="Critical",$Y38&lt;&gt;"Yes")),"Red","Amber"))))</f>
        <v/>
      </c>
      <c r="F38" s="21"/>
      <c r="G38" s="23" t="str">
        <f aca="false">IF(OR($A38="",$Q38=""),"",IF(COUNTA($Z38:$AC38)=0,"Not checked",IF(OR($AC38="No",$AA38="Serious concern",$AB38="Serious concern",AND($Z38="Yes",OR($Q38="Personal",$Q38="Sensitive"))),"Red",IF(AND($AC38="Yes",$AA38="None known",$AB38="None known",OR($Z38="No",$Z38="Opted out",$Z38="Not relevant")),"Green","Amber"))))</f>
        <v/>
      </c>
      <c r="H38" s="21"/>
      <c r="I38" s="21"/>
      <c r="J38" s="21"/>
      <c r="K38" s="21"/>
      <c r="L38" s="21"/>
      <c r="M38" s="21"/>
      <c r="N38" s="24"/>
      <c r="O38" s="21"/>
      <c r="P38" s="21"/>
      <c r="Q38" s="21"/>
      <c r="R38" s="21"/>
      <c r="S38" s="21"/>
      <c r="T38" s="21"/>
      <c r="U38" s="21"/>
      <c r="V38" s="21"/>
      <c r="W38" s="21"/>
      <c r="X38" s="21"/>
      <c r="Y38" s="21"/>
      <c r="Z38" s="21"/>
      <c r="AA38" s="21"/>
      <c r="AB38" s="21"/>
      <c r="AC38" s="21"/>
      <c r="AD38" s="21"/>
      <c r="AE38" s="21"/>
      <c r="AF38" s="21"/>
      <c r="AG38" s="25"/>
      <c r="AH38" s="25"/>
    </row>
    <row r="39" customFormat="false" ht="12.8" hidden="false" customHeight="false" outlineLevel="0" collapsed="false">
      <c r="A39" s="21"/>
      <c r="B39" s="22" t="str">
        <f aca="false">IF(OR($A39="",$Q39=""),"",IF(OR($C39="Red",$J39="",$L39="One person",AND($K39="Personal",$I39&lt;&gt;"App on our computers",OR($Q39="Personal",$Q39="Sensitive"))),"Fix now",IF(AND($G39="Red",$AD39=""),"Trustee decision",IF(OR(AND(OR($Q39="Personal",$Q39="Sensitive"),OR($D39="Red",$E39="Red")),AND($P39="Critical",$E39="Red")),"Review this year",IF(COUNTIF($C39:$G39,"Red")&gt;=2,"Review at renewal","Keep")))))</f>
        <v/>
      </c>
      <c r="C39" s="23" t="str">
        <f aca="false">IF(OR($A39="",$Q39=""),"",IF($S39="","",IF(OR($S39="Yes",$S39="Not offered"),"Green",IF(OR(OR($Q39="Personal",$Q39="Sensitive"),$I39="Devices"),"Red","Amber"))))</f>
        <v/>
      </c>
      <c r="D39" s="23" t="str">
        <f aca="false">IF(OR($A39="",$Q39=""),"",IF(OR($J39="",AND($K39="Personal",$I39&lt;&gt;"App on our computers"),$L39="One person",AND($T39="Don't know",$I39&lt;&gt;"App on our computers",$I39&lt;&gt;"Account on a platform")),"Red",IF(AND($L39="Two or more",OR($I39="Devices",$I39="App on our computers",$I39="Account on a platform",$Q39="None",$Q39="Internal",$W39="Yes"),OR($I39="App on our computers",NOT(OR(AND($Q39="Sensitive",OR($T39="Elsewhere",$U39="Elsewhere")),AND($Q39="Personal",$T39="Elsewhere"),$T39="Don't know",AND($I39="Account on a platform",$T39=""))))),"Green","Amber")))</f>
        <v/>
      </c>
      <c r="E39" s="23" t="str">
        <f aca="false">IF(OR($A39="",$Q39=""),"",IF(OR($I39="Devices",$I39="App on our computers"),IF($Y39="Yes","Green",IF(OR(OR($Q39="Personal",$Q39="Sensitive"),$P39="Critical"),"Red","Amber")),IF(AND($X39="Yes",$Y39="Yes"),"Green",IF(OR(AND(OR($X39="No",$X39="Don't know",$X39=""),$Y39&lt;&gt;"Yes"),AND($P39="Critical",$Y39&lt;&gt;"Yes")),"Red","Amber"))))</f>
        <v/>
      </c>
      <c r="F39" s="21"/>
      <c r="G39" s="23" t="str">
        <f aca="false">IF(OR($A39="",$Q39=""),"",IF(COUNTA($Z39:$AC39)=0,"Not checked",IF(OR($AC39="No",$AA39="Serious concern",$AB39="Serious concern",AND($Z39="Yes",OR($Q39="Personal",$Q39="Sensitive"))),"Red",IF(AND($AC39="Yes",$AA39="None known",$AB39="None known",OR($Z39="No",$Z39="Opted out",$Z39="Not relevant")),"Green","Amber"))))</f>
        <v/>
      </c>
      <c r="H39" s="21"/>
      <c r="I39" s="21"/>
      <c r="J39" s="21"/>
      <c r="K39" s="21"/>
      <c r="L39" s="21"/>
      <c r="M39" s="21"/>
      <c r="N39" s="24"/>
      <c r="O39" s="21"/>
      <c r="P39" s="21"/>
      <c r="Q39" s="21"/>
      <c r="R39" s="21"/>
      <c r="S39" s="21"/>
      <c r="T39" s="21"/>
      <c r="U39" s="21"/>
      <c r="V39" s="21"/>
      <c r="W39" s="21"/>
      <c r="X39" s="21"/>
      <c r="Y39" s="21"/>
      <c r="Z39" s="21"/>
      <c r="AA39" s="21"/>
      <c r="AB39" s="21"/>
      <c r="AC39" s="21"/>
      <c r="AD39" s="21"/>
      <c r="AE39" s="21"/>
      <c r="AF39" s="21"/>
      <c r="AG39" s="25"/>
      <c r="AH39" s="25"/>
    </row>
    <row r="40" customFormat="false" ht="12.8" hidden="false" customHeight="false" outlineLevel="0" collapsed="false">
      <c r="A40" s="21"/>
      <c r="B40" s="22" t="str">
        <f aca="false">IF(OR($A40="",$Q40=""),"",IF(OR($C40="Red",$J40="",$L40="One person",AND($K40="Personal",$I40&lt;&gt;"App on our computers",OR($Q40="Personal",$Q40="Sensitive"))),"Fix now",IF(AND($G40="Red",$AD40=""),"Trustee decision",IF(OR(AND(OR($Q40="Personal",$Q40="Sensitive"),OR($D40="Red",$E40="Red")),AND($P40="Critical",$E40="Red")),"Review this year",IF(COUNTIF($C40:$G40,"Red")&gt;=2,"Review at renewal","Keep")))))</f>
        <v/>
      </c>
      <c r="C40" s="23" t="str">
        <f aca="false">IF(OR($A40="",$Q40=""),"",IF($S40="","",IF(OR($S40="Yes",$S40="Not offered"),"Green",IF(OR(OR($Q40="Personal",$Q40="Sensitive"),$I40="Devices"),"Red","Amber"))))</f>
        <v/>
      </c>
      <c r="D40" s="23" t="str">
        <f aca="false">IF(OR($A40="",$Q40=""),"",IF(OR($J40="",AND($K40="Personal",$I40&lt;&gt;"App on our computers"),$L40="One person",AND($T40="Don't know",$I40&lt;&gt;"App on our computers",$I40&lt;&gt;"Account on a platform")),"Red",IF(AND($L40="Two or more",OR($I40="Devices",$I40="App on our computers",$I40="Account on a platform",$Q40="None",$Q40="Internal",$W40="Yes"),OR($I40="App on our computers",NOT(OR(AND($Q40="Sensitive",OR($T40="Elsewhere",$U40="Elsewhere")),AND($Q40="Personal",$T40="Elsewhere"),$T40="Don't know",AND($I40="Account on a platform",$T40=""))))),"Green","Amber")))</f>
        <v/>
      </c>
      <c r="E40" s="23" t="str">
        <f aca="false">IF(OR($A40="",$Q40=""),"",IF(OR($I40="Devices",$I40="App on our computers"),IF($Y40="Yes","Green",IF(OR(OR($Q40="Personal",$Q40="Sensitive"),$P40="Critical"),"Red","Amber")),IF(AND($X40="Yes",$Y40="Yes"),"Green",IF(OR(AND(OR($X40="No",$X40="Don't know",$X40=""),$Y40&lt;&gt;"Yes"),AND($P40="Critical",$Y40&lt;&gt;"Yes")),"Red","Amber"))))</f>
        <v/>
      </c>
      <c r="F40" s="21"/>
      <c r="G40" s="23" t="str">
        <f aca="false">IF(OR($A40="",$Q40=""),"",IF(COUNTA($Z40:$AC40)=0,"Not checked",IF(OR($AC40="No",$AA40="Serious concern",$AB40="Serious concern",AND($Z40="Yes",OR($Q40="Personal",$Q40="Sensitive"))),"Red",IF(AND($AC40="Yes",$AA40="None known",$AB40="None known",OR($Z40="No",$Z40="Opted out",$Z40="Not relevant")),"Green","Amber"))))</f>
        <v/>
      </c>
      <c r="H40" s="21"/>
      <c r="I40" s="21"/>
      <c r="J40" s="21"/>
      <c r="K40" s="21"/>
      <c r="L40" s="21"/>
      <c r="M40" s="21"/>
      <c r="N40" s="24"/>
      <c r="O40" s="21"/>
      <c r="P40" s="21"/>
      <c r="Q40" s="21"/>
      <c r="R40" s="21"/>
      <c r="S40" s="21"/>
      <c r="T40" s="21"/>
      <c r="U40" s="21"/>
      <c r="V40" s="21"/>
      <c r="W40" s="21"/>
      <c r="X40" s="21"/>
      <c r="Y40" s="21"/>
      <c r="Z40" s="21"/>
      <c r="AA40" s="21"/>
      <c r="AB40" s="21"/>
      <c r="AC40" s="21"/>
      <c r="AD40" s="21"/>
      <c r="AE40" s="21"/>
      <c r="AF40" s="21"/>
      <c r="AG40" s="25"/>
      <c r="AH40" s="25"/>
    </row>
    <row r="41" customFormat="false" ht="12.8" hidden="false" customHeight="false" outlineLevel="0" collapsed="false">
      <c r="A41" s="21"/>
      <c r="B41" s="22" t="str">
        <f aca="false">IF(OR($A41="",$Q41=""),"",IF(OR($C41="Red",$J41="",$L41="One person",AND($K41="Personal",$I41&lt;&gt;"App on our computers",OR($Q41="Personal",$Q41="Sensitive"))),"Fix now",IF(AND($G41="Red",$AD41=""),"Trustee decision",IF(OR(AND(OR($Q41="Personal",$Q41="Sensitive"),OR($D41="Red",$E41="Red")),AND($P41="Critical",$E41="Red")),"Review this year",IF(COUNTIF($C41:$G41,"Red")&gt;=2,"Review at renewal","Keep")))))</f>
        <v/>
      </c>
      <c r="C41" s="23" t="str">
        <f aca="false">IF(OR($A41="",$Q41=""),"",IF($S41="","",IF(OR($S41="Yes",$S41="Not offered"),"Green",IF(OR(OR($Q41="Personal",$Q41="Sensitive"),$I41="Devices"),"Red","Amber"))))</f>
        <v/>
      </c>
      <c r="D41" s="23" t="str">
        <f aca="false">IF(OR($A41="",$Q41=""),"",IF(OR($J41="",AND($K41="Personal",$I41&lt;&gt;"App on our computers"),$L41="One person",AND($T41="Don't know",$I41&lt;&gt;"App on our computers",$I41&lt;&gt;"Account on a platform")),"Red",IF(AND($L41="Two or more",OR($I41="Devices",$I41="App on our computers",$I41="Account on a platform",$Q41="None",$Q41="Internal",$W41="Yes"),OR($I41="App on our computers",NOT(OR(AND($Q41="Sensitive",OR($T41="Elsewhere",$U41="Elsewhere")),AND($Q41="Personal",$T41="Elsewhere"),$T41="Don't know",AND($I41="Account on a platform",$T41=""))))),"Green","Amber")))</f>
        <v/>
      </c>
      <c r="E41" s="23" t="str">
        <f aca="false">IF(OR($A41="",$Q41=""),"",IF(OR($I41="Devices",$I41="App on our computers"),IF($Y41="Yes","Green",IF(OR(OR($Q41="Personal",$Q41="Sensitive"),$P41="Critical"),"Red","Amber")),IF(AND($X41="Yes",$Y41="Yes"),"Green",IF(OR(AND(OR($X41="No",$X41="Don't know",$X41=""),$Y41&lt;&gt;"Yes"),AND($P41="Critical",$Y41&lt;&gt;"Yes")),"Red","Amber"))))</f>
        <v/>
      </c>
      <c r="F41" s="21"/>
      <c r="G41" s="23" t="str">
        <f aca="false">IF(OR($A41="",$Q41=""),"",IF(COUNTA($Z41:$AC41)=0,"Not checked",IF(OR($AC41="No",$AA41="Serious concern",$AB41="Serious concern",AND($Z41="Yes",OR($Q41="Personal",$Q41="Sensitive"))),"Red",IF(AND($AC41="Yes",$AA41="None known",$AB41="None known",OR($Z41="No",$Z41="Opted out",$Z41="Not relevant")),"Green","Amber"))))</f>
        <v/>
      </c>
      <c r="H41" s="21"/>
      <c r="I41" s="21"/>
      <c r="J41" s="21"/>
      <c r="K41" s="21"/>
      <c r="L41" s="21"/>
      <c r="M41" s="21"/>
      <c r="N41" s="24"/>
      <c r="O41" s="21"/>
      <c r="P41" s="21"/>
      <c r="Q41" s="21"/>
      <c r="R41" s="21"/>
      <c r="S41" s="21"/>
      <c r="T41" s="21"/>
      <c r="U41" s="21"/>
      <c r="V41" s="21"/>
      <c r="W41" s="21"/>
      <c r="X41" s="21"/>
      <c r="Y41" s="21"/>
      <c r="Z41" s="21"/>
      <c r="AA41" s="21"/>
      <c r="AB41" s="21"/>
      <c r="AC41" s="21"/>
      <c r="AD41" s="21"/>
      <c r="AE41" s="21"/>
      <c r="AF41" s="21"/>
      <c r="AG41" s="25"/>
      <c r="AH41" s="25"/>
    </row>
    <row r="42" customFormat="false" ht="12.8" hidden="false" customHeight="false" outlineLevel="0" collapsed="false">
      <c r="A42" s="21"/>
      <c r="B42" s="22" t="str">
        <f aca="false">IF(OR($A42="",$Q42=""),"",IF(OR($C42="Red",$J42="",$L42="One person",AND($K42="Personal",$I42&lt;&gt;"App on our computers",OR($Q42="Personal",$Q42="Sensitive"))),"Fix now",IF(AND($G42="Red",$AD42=""),"Trustee decision",IF(OR(AND(OR($Q42="Personal",$Q42="Sensitive"),OR($D42="Red",$E42="Red")),AND($P42="Critical",$E42="Red")),"Review this year",IF(COUNTIF($C42:$G42,"Red")&gt;=2,"Review at renewal","Keep")))))</f>
        <v/>
      </c>
      <c r="C42" s="23" t="str">
        <f aca="false">IF(OR($A42="",$Q42=""),"",IF($S42="","",IF(OR($S42="Yes",$S42="Not offered"),"Green",IF(OR(OR($Q42="Personal",$Q42="Sensitive"),$I42="Devices"),"Red","Amber"))))</f>
        <v/>
      </c>
      <c r="D42" s="23" t="str">
        <f aca="false">IF(OR($A42="",$Q42=""),"",IF(OR($J42="",AND($K42="Personal",$I42&lt;&gt;"App on our computers"),$L42="One person",AND($T42="Don't know",$I42&lt;&gt;"App on our computers",$I42&lt;&gt;"Account on a platform")),"Red",IF(AND($L42="Two or more",OR($I42="Devices",$I42="App on our computers",$I42="Account on a platform",$Q42="None",$Q42="Internal",$W42="Yes"),OR($I42="App on our computers",NOT(OR(AND($Q42="Sensitive",OR($T42="Elsewhere",$U42="Elsewhere")),AND($Q42="Personal",$T42="Elsewhere"),$T42="Don't know",AND($I42="Account on a platform",$T42=""))))),"Green","Amber")))</f>
        <v/>
      </c>
      <c r="E42" s="23" t="str">
        <f aca="false">IF(OR($A42="",$Q42=""),"",IF(OR($I42="Devices",$I42="App on our computers"),IF($Y42="Yes","Green",IF(OR(OR($Q42="Personal",$Q42="Sensitive"),$P42="Critical"),"Red","Amber")),IF(AND($X42="Yes",$Y42="Yes"),"Green",IF(OR(AND(OR($X42="No",$X42="Don't know",$X42=""),$Y42&lt;&gt;"Yes"),AND($P42="Critical",$Y42&lt;&gt;"Yes")),"Red","Amber"))))</f>
        <v/>
      </c>
      <c r="F42" s="21"/>
      <c r="G42" s="23" t="str">
        <f aca="false">IF(OR($A42="",$Q42=""),"",IF(COUNTA($Z42:$AC42)=0,"Not checked",IF(OR($AC42="No",$AA42="Serious concern",$AB42="Serious concern",AND($Z42="Yes",OR($Q42="Personal",$Q42="Sensitive"))),"Red",IF(AND($AC42="Yes",$AA42="None known",$AB42="None known",OR($Z42="No",$Z42="Opted out",$Z42="Not relevant")),"Green","Amber"))))</f>
        <v/>
      </c>
      <c r="H42" s="21"/>
      <c r="I42" s="21"/>
      <c r="J42" s="21"/>
      <c r="K42" s="21"/>
      <c r="L42" s="21"/>
      <c r="M42" s="21"/>
      <c r="N42" s="24"/>
      <c r="O42" s="21"/>
      <c r="P42" s="21"/>
      <c r="Q42" s="21"/>
      <c r="R42" s="21"/>
      <c r="S42" s="21"/>
      <c r="T42" s="21"/>
      <c r="U42" s="21"/>
      <c r="V42" s="21"/>
      <c r="W42" s="21"/>
      <c r="X42" s="21"/>
      <c r="Y42" s="21"/>
      <c r="Z42" s="21"/>
      <c r="AA42" s="21"/>
      <c r="AB42" s="21"/>
      <c r="AC42" s="21"/>
      <c r="AD42" s="21"/>
      <c r="AE42" s="21"/>
      <c r="AF42" s="21"/>
      <c r="AG42" s="25"/>
      <c r="AH42" s="25"/>
    </row>
    <row r="43" customFormat="false" ht="12.8" hidden="false" customHeight="false" outlineLevel="0" collapsed="false">
      <c r="A43" s="21"/>
      <c r="B43" s="22" t="str">
        <f aca="false">IF(OR($A43="",$Q43=""),"",IF(OR($C43="Red",$J43="",$L43="One person",AND($K43="Personal",$I43&lt;&gt;"App on our computers",OR($Q43="Personal",$Q43="Sensitive"))),"Fix now",IF(AND($G43="Red",$AD43=""),"Trustee decision",IF(OR(AND(OR($Q43="Personal",$Q43="Sensitive"),OR($D43="Red",$E43="Red")),AND($P43="Critical",$E43="Red")),"Review this year",IF(COUNTIF($C43:$G43,"Red")&gt;=2,"Review at renewal","Keep")))))</f>
        <v/>
      </c>
      <c r="C43" s="23" t="str">
        <f aca="false">IF(OR($A43="",$Q43=""),"",IF($S43="","",IF(OR($S43="Yes",$S43="Not offered"),"Green",IF(OR(OR($Q43="Personal",$Q43="Sensitive"),$I43="Devices"),"Red","Amber"))))</f>
        <v/>
      </c>
      <c r="D43" s="23" t="str">
        <f aca="false">IF(OR($A43="",$Q43=""),"",IF(OR($J43="",AND($K43="Personal",$I43&lt;&gt;"App on our computers"),$L43="One person",AND($T43="Don't know",$I43&lt;&gt;"App on our computers",$I43&lt;&gt;"Account on a platform")),"Red",IF(AND($L43="Two or more",OR($I43="Devices",$I43="App on our computers",$I43="Account on a platform",$Q43="None",$Q43="Internal",$W43="Yes"),OR($I43="App on our computers",NOT(OR(AND($Q43="Sensitive",OR($T43="Elsewhere",$U43="Elsewhere")),AND($Q43="Personal",$T43="Elsewhere"),$T43="Don't know",AND($I43="Account on a platform",$T43=""))))),"Green","Amber")))</f>
        <v/>
      </c>
      <c r="E43" s="23" t="str">
        <f aca="false">IF(OR($A43="",$Q43=""),"",IF(OR($I43="Devices",$I43="App on our computers"),IF($Y43="Yes","Green",IF(OR(OR($Q43="Personal",$Q43="Sensitive"),$P43="Critical"),"Red","Amber")),IF(AND($X43="Yes",$Y43="Yes"),"Green",IF(OR(AND(OR($X43="No",$X43="Don't know",$X43=""),$Y43&lt;&gt;"Yes"),AND($P43="Critical",$Y43&lt;&gt;"Yes")),"Red","Amber"))))</f>
        <v/>
      </c>
      <c r="F43" s="21"/>
      <c r="G43" s="23" t="str">
        <f aca="false">IF(OR($A43="",$Q43=""),"",IF(COUNTA($Z43:$AC43)=0,"Not checked",IF(OR($AC43="No",$AA43="Serious concern",$AB43="Serious concern",AND($Z43="Yes",OR($Q43="Personal",$Q43="Sensitive"))),"Red",IF(AND($AC43="Yes",$AA43="None known",$AB43="None known",OR($Z43="No",$Z43="Opted out",$Z43="Not relevant")),"Green","Amber"))))</f>
        <v/>
      </c>
      <c r="H43" s="21"/>
      <c r="I43" s="21"/>
      <c r="J43" s="21"/>
      <c r="K43" s="21"/>
      <c r="L43" s="21"/>
      <c r="M43" s="21"/>
      <c r="N43" s="24"/>
      <c r="O43" s="21"/>
      <c r="P43" s="21"/>
      <c r="Q43" s="21"/>
      <c r="R43" s="21"/>
      <c r="S43" s="21"/>
      <c r="T43" s="21"/>
      <c r="U43" s="21"/>
      <c r="V43" s="21"/>
      <c r="W43" s="21"/>
      <c r="X43" s="21"/>
      <c r="Y43" s="21"/>
      <c r="Z43" s="21"/>
      <c r="AA43" s="21"/>
      <c r="AB43" s="21"/>
      <c r="AC43" s="21"/>
      <c r="AD43" s="21"/>
      <c r="AE43" s="21"/>
      <c r="AF43" s="21"/>
      <c r="AG43" s="25"/>
      <c r="AH43" s="25"/>
    </row>
    <row r="44" customFormat="false" ht="12.8" hidden="false" customHeight="false" outlineLevel="0" collapsed="false">
      <c r="A44" s="21"/>
      <c r="B44" s="22" t="str">
        <f aca="false">IF(OR($A44="",$Q44=""),"",IF(OR($C44="Red",$J44="",$L44="One person",AND($K44="Personal",$I44&lt;&gt;"App on our computers",OR($Q44="Personal",$Q44="Sensitive"))),"Fix now",IF(AND($G44="Red",$AD44=""),"Trustee decision",IF(OR(AND(OR($Q44="Personal",$Q44="Sensitive"),OR($D44="Red",$E44="Red")),AND($P44="Critical",$E44="Red")),"Review this year",IF(COUNTIF($C44:$G44,"Red")&gt;=2,"Review at renewal","Keep")))))</f>
        <v/>
      </c>
      <c r="C44" s="23" t="str">
        <f aca="false">IF(OR($A44="",$Q44=""),"",IF($S44="","",IF(OR($S44="Yes",$S44="Not offered"),"Green",IF(OR(OR($Q44="Personal",$Q44="Sensitive"),$I44="Devices"),"Red","Amber"))))</f>
        <v/>
      </c>
      <c r="D44" s="23" t="str">
        <f aca="false">IF(OR($A44="",$Q44=""),"",IF(OR($J44="",AND($K44="Personal",$I44&lt;&gt;"App on our computers"),$L44="One person",AND($T44="Don't know",$I44&lt;&gt;"App on our computers",$I44&lt;&gt;"Account on a platform")),"Red",IF(AND($L44="Two or more",OR($I44="Devices",$I44="App on our computers",$I44="Account on a platform",$Q44="None",$Q44="Internal",$W44="Yes"),OR($I44="App on our computers",NOT(OR(AND($Q44="Sensitive",OR($T44="Elsewhere",$U44="Elsewhere")),AND($Q44="Personal",$T44="Elsewhere"),$T44="Don't know",AND($I44="Account on a platform",$T44=""))))),"Green","Amber")))</f>
        <v/>
      </c>
      <c r="E44" s="23" t="str">
        <f aca="false">IF(OR($A44="",$Q44=""),"",IF(OR($I44="Devices",$I44="App on our computers"),IF($Y44="Yes","Green",IF(OR(OR($Q44="Personal",$Q44="Sensitive"),$P44="Critical"),"Red","Amber")),IF(AND($X44="Yes",$Y44="Yes"),"Green",IF(OR(AND(OR($X44="No",$X44="Don't know",$X44=""),$Y44&lt;&gt;"Yes"),AND($P44="Critical",$Y44&lt;&gt;"Yes")),"Red","Amber"))))</f>
        <v/>
      </c>
      <c r="F44" s="21"/>
      <c r="G44" s="23" t="str">
        <f aca="false">IF(OR($A44="",$Q44=""),"",IF(COUNTA($Z44:$AC44)=0,"Not checked",IF(OR($AC44="No",$AA44="Serious concern",$AB44="Serious concern",AND($Z44="Yes",OR($Q44="Personal",$Q44="Sensitive"))),"Red",IF(AND($AC44="Yes",$AA44="None known",$AB44="None known",OR($Z44="No",$Z44="Opted out",$Z44="Not relevant")),"Green","Amber"))))</f>
        <v/>
      </c>
      <c r="H44" s="21"/>
      <c r="I44" s="21"/>
      <c r="J44" s="21"/>
      <c r="K44" s="21"/>
      <c r="L44" s="21"/>
      <c r="M44" s="21"/>
      <c r="N44" s="24"/>
      <c r="O44" s="21"/>
      <c r="P44" s="21"/>
      <c r="Q44" s="21"/>
      <c r="R44" s="21"/>
      <c r="S44" s="21"/>
      <c r="T44" s="21"/>
      <c r="U44" s="21"/>
      <c r="V44" s="21"/>
      <c r="W44" s="21"/>
      <c r="X44" s="21"/>
      <c r="Y44" s="21"/>
      <c r="Z44" s="21"/>
      <c r="AA44" s="21"/>
      <c r="AB44" s="21"/>
      <c r="AC44" s="21"/>
      <c r="AD44" s="21"/>
      <c r="AE44" s="21"/>
      <c r="AF44" s="21"/>
      <c r="AG44" s="25"/>
      <c r="AH44" s="25"/>
    </row>
    <row r="45" customFormat="false" ht="12.8" hidden="false" customHeight="false" outlineLevel="0" collapsed="false">
      <c r="A45" s="21"/>
      <c r="B45" s="22" t="str">
        <f aca="false">IF(OR($A45="",$Q45=""),"",IF(OR($C45="Red",$J45="",$L45="One person",AND($K45="Personal",$I45&lt;&gt;"App on our computers",OR($Q45="Personal",$Q45="Sensitive"))),"Fix now",IF(AND($G45="Red",$AD45=""),"Trustee decision",IF(OR(AND(OR($Q45="Personal",$Q45="Sensitive"),OR($D45="Red",$E45="Red")),AND($P45="Critical",$E45="Red")),"Review this year",IF(COUNTIF($C45:$G45,"Red")&gt;=2,"Review at renewal","Keep")))))</f>
        <v/>
      </c>
      <c r="C45" s="23" t="str">
        <f aca="false">IF(OR($A45="",$Q45=""),"",IF($S45="","",IF(OR($S45="Yes",$S45="Not offered"),"Green",IF(OR(OR($Q45="Personal",$Q45="Sensitive"),$I45="Devices"),"Red","Amber"))))</f>
        <v/>
      </c>
      <c r="D45" s="23" t="str">
        <f aca="false">IF(OR($A45="",$Q45=""),"",IF(OR($J45="",AND($K45="Personal",$I45&lt;&gt;"App on our computers"),$L45="One person",AND($T45="Don't know",$I45&lt;&gt;"App on our computers",$I45&lt;&gt;"Account on a platform")),"Red",IF(AND($L45="Two or more",OR($I45="Devices",$I45="App on our computers",$I45="Account on a platform",$Q45="None",$Q45="Internal",$W45="Yes"),OR($I45="App on our computers",NOT(OR(AND($Q45="Sensitive",OR($T45="Elsewhere",$U45="Elsewhere")),AND($Q45="Personal",$T45="Elsewhere"),$T45="Don't know",AND($I45="Account on a platform",$T45=""))))),"Green","Amber")))</f>
        <v/>
      </c>
      <c r="E45" s="23" t="str">
        <f aca="false">IF(OR($A45="",$Q45=""),"",IF(OR($I45="Devices",$I45="App on our computers"),IF($Y45="Yes","Green",IF(OR(OR($Q45="Personal",$Q45="Sensitive"),$P45="Critical"),"Red","Amber")),IF(AND($X45="Yes",$Y45="Yes"),"Green",IF(OR(AND(OR($X45="No",$X45="Don't know",$X45=""),$Y45&lt;&gt;"Yes"),AND($P45="Critical",$Y45&lt;&gt;"Yes")),"Red","Amber"))))</f>
        <v/>
      </c>
      <c r="F45" s="21"/>
      <c r="G45" s="23" t="str">
        <f aca="false">IF(OR($A45="",$Q45=""),"",IF(COUNTA($Z45:$AC45)=0,"Not checked",IF(OR($AC45="No",$AA45="Serious concern",$AB45="Serious concern",AND($Z45="Yes",OR($Q45="Personal",$Q45="Sensitive"))),"Red",IF(AND($AC45="Yes",$AA45="None known",$AB45="None known",OR($Z45="No",$Z45="Opted out",$Z45="Not relevant")),"Green","Amber"))))</f>
        <v/>
      </c>
      <c r="H45" s="21"/>
      <c r="I45" s="21"/>
      <c r="J45" s="21"/>
      <c r="K45" s="21"/>
      <c r="L45" s="21"/>
      <c r="M45" s="21"/>
      <c r="N45" s="24"/>
      <c r="O45" s="21"/>
      <c r="P45" s="21"/>
      <c r="Q45" s="21"/>
      <c r="R45" s="21"/>
      <c r="S45" s="21"/>
      <c r="T45" s="21"/>
      <c r="U45" s="21"/>
      <c r="V45" s="21"/>
      <c r="W45" s="21"/>
      <c r="X45" s="21"/>
      <c r="Y45" s="21"/>
      <c r="Z45" s="21"/>
      <c r="AA45" s="21"/>
      <c r="AB45" s="21"/>
      <c r="AC45" s="21"/>
      <c r="AD45" s="21"/>
      <c r="AE45" s="21"/>
      <c r="AF45" s="21"/>
      <c r="AG45" s="25"/>
      <c r="AH45" s="25"/>
    </row>
    <row r="46" customFormat="false" ht="12.8" hidden="false" customHeight="false" outlineLevel="0" collapsed="false">
      <c r="A46" s="21"/>
      <c r="B46" s="22" t="str">
        <f aca="false">IF(OR($A46="",$Q46=""),"",IF(OR($C46="Red",$J46="",$L46="One person",AND($K46="Personal",$I46&lt;&gt;"App on our computers",OR($Q46="Personal",$Q46="Sensitive"))),"Fix now",IF(AND($G46="Red",$AD46=""),"Trustee decision",IF(OR(AND(OR($Q46="Personal",$Q46="Sensitive"),OR($D46="Red",$E46="Red")),AND($P46="Critical",$E46="Red")),"Review this year",IF(COUNTIF($C46:$G46,"Red")&gt;=2,"Review at renewal","Keep")))))</f>
        <v/>
      </c>
      <c r="C46" s="23" t="str">
        <f aca="false">IF(OR($A46="",$Q46=""),"",IF($S46="","",IF(OR($S46="Yes",$S46="Not offered"),"Green",IF(OR(OR($Q46="Personal",$Q46="Sensitive"),$I46="Devices"),"Red","Amber"))))</f>
        <v/>
      </c>
      <c r="D46" s="23" t="str">
        <f aca="false">IF(OR($A46="",$Q46=""),"",IF(OR($J46="",AND($K46="Personal",$I46&lt;&gt;"App on our computers"),$L46="One person",AND($T46="Don't know",$I46&lt;&gt;"App on our computers",$I46&lt;&gt;"Account on a platform")),"Red",IF(AND($L46="Two or more",OR($I46="Devices",$I46="App on our computers",$I46="Account on a platform",$Q46="None",$Q46="Internal",$W46="Yes"),OR($I46="App on our computers",NOT(OR(AND($Q46="Sensitive",OR($T46="Elsewhere",$U46="Elsewhere")),AND($Q46="Personal",$T46="Elsewhere"),$T46="Don't know",AND($I46="Account on a platform",$T46=""))))),"Green","Amber")))</f>
        <v/>
      </c>
      <c r="E46" s="23" t="str">
        <f aca="false">IF(OR($A46="",$Q46=""),"",IF(OR($I46="Devices",$I46="App on our computers"),IF($Y46="Yes","Green",IF(OR(OR($Q46="Personal",$Q46="Sensitive"),$P46="Critical"),"Red","Amber")),IF(AND($X46="Yes",$Y46="Yes"),"Green",IF(OR(AND(OR($X46="No",$X46="Don't know",$X46=""),$Y46&lt;&gt;"Yes"),AND($P46="Critical",$Y46&lt;&gt;"Yes")),"Red","Amber"))))</f>
        <v/>
      </c>
      <c r="F46" s="21"/>
      <c r="G46" s="23" t="str">
        <f aca="false">IF(OR($A46="",$Q46=""),"",IF(COUNTA($Z46:$AC46)=0,"Not checked",IF(OR($AC46="No",$AA46="Serious concern",$AB46="Serious concern",AND($Z46="Yes",OR($Q46="Personal",$Q46="Sensitive"))),"Red",IF(AND($AC46="Yes",$AA46="None known",$AB46="None known",OR($Z46="No",$Z46="Opted out",$Z46="Not relevant")),"Green","Amber"))))</f>
        <v/>
      </c>
      <c r="H46" s="21"/>
      <c r="I46" s="21"/>
      <c r="J46" s="21"/>
      <c r="K46" s="21"/>
      <c r="L46" s="21"/>
      <c r="M46" s="21"/>
      <c r="N46" s="24"/>
      <c r="O46" s="21"/>
      <c r="P46" s="21"/>
      <c r="Q46" s="21"/>
      <c r="R46" s="21"/>
      <c r="S46" s="21"/>
      <c r="T46" s="21"/>
      <c r="U46" s="21"/>
      <c r="V46" s="21"/>
      <c r="W46" s="21"/>
      <c r="X46" s="21"/>
      <c r="Y46" s="21"/>
      <c r="Z46" s="21"/>
      <c r="AA46" s="21"/>
      <c r="AB46" s="21"/>
      <c r="AC46" s="21"/>
      <c r="AD46" s="21"/>
      <c r="AE46" s="21"/>
      <c r="AF46" s="21"/>
      <c r="AG46" s="25"/>
      <c r="AH46" s="25"/>
    </row>
    <row r="47" customFormat="false" ht="12.8" hidden="false" customHeight="false" outlineLevel="0" collapsed="false">
      <c r="A47" s="21"/>
      <c r="B47" s="22" t="str">
        <f aca="false">IF(OR($A47="",$Q47=""),"",IF(OR($C47="Red",$J47="",$L47="One person",AND($K47="Personal",$I47&lt;&gt;"App on our computers",OR($Q47="Personal",$Q47="Sensitive"))),"Fix now",IF(AND($G47="Red",$AD47=""),"Trustee decision",IF(OR(AND(OR($Q47="Personal",$Q47="Sensitive"),OR($D47="Red",$E47="Red")),AND($P47="Critical",$E47="Red")),"Review this year",IF(COUNTIF($C47:$G47,"Red")&gt;=2,"Review at renewal","Keep")))))</f>
        <v/>
      </c>
      <c r="C47" s="23" t="str">
        <f aca="false">IF(OR($A47="",$Q47=""),"",IF($S47="","",IF(OR($S47="Yes",$S47="Not offered"),"Green",IF(OR(OR($Q47="Personal",$Q47="Sensitive"),$I47="Devices"),"Red","Amber"))))</f>
        <v/>
      </c>
      <c r="D47" s="23" t="str">
        <f aca="false">IF(OR($A47="",$Q47=""),"",IF(OR($J47="",AND($K47="Personal",$I47&lt;&gt;"App on our computers"),$L47="One person",AND($T47="Don't know",$I47&lt;&gt;"App on our computers",$I47&lt;&gt;"Account on a platform")),"Red",IF(AND($L47="Two or more",OR($I47="Devices",$I47="App on our computers",$I47="Account on a platform",$Q47="None",$Q47="Internal",$W47="Yes"),OR($I47="App on our computers",NOT(OR(AND($Q47="Sensitive",OR($T47="Elsewhere",$U47="Elsewhere")),AND($Q47="Personal",$T47="Elsewhere"),$T47="Don't know",AND($I47="Account on a platform",$T47=""))))),"Green","Amber")))</f>
        <v/>
      </c>
      <c r="E47" s="23" t="str">
        <f aca="false">IF(OR($A47="",$Q47=""),"",IF(OR($I47="Devices",$I47="App on our computers"),IF($Y47="Yes","Green",IF(OR(OR($Q47="Personal",$Q47="Sensitive"),$P47="Critical"),"Red","Amber")),IF(AND($X47="Yes",$Y47="Yes"),"Green",IF(OR(AND(OR($X47="No",$X47="Don't know",$X47=""),$Y47&lt;&gt;"Yes"),AND($P47="Critical",$Y47&lt;&gt;"Yes")),"Red","Amber"))))</f>
        <v/>
      </c>
      <c r="F47" s="21"/>
      <c r="G47" s="23" t="str">
        <f aca="false">IF(OR($A47="",$Q47=""),"",IF(COUNTA($Z47:$AC47)=0,"Not checked",IF(OR($AC47="No",$AA47="Serious concern",$AB47="Serious concern",AND($Z47="Yes",OR($Q47="Personal",$Q47="Sensitive"))),"Red",IF(AND($AC47="Yes",$AA47="None known",$AB47="None known",OR($Z47="No",$Z47="Opted out",$Z47="Not relevant")),"Green","Amber"))))</f>
        <v/>
      </c>
      <c r="H47" s="21"/>
      <c r="I47" s="21"/>
      <c r="J47" s="21"/>
      <c r="K47" s="21"/>
      <c r="L47" s="21"/>
      <c r="M47" s="21"/>
      <c r="N47" s="24"/>
      <c r="O47" s="21"/>
      <c r="P47" s="21"/>
      <c r="Q47" s="21"/>
      <c r="R47" s="21"/>
      <c r="S47" s="21"/>
      <c r="T47" s="21"/>
      <c r="U47" s="21"/>
      <c r="V47" s="21"/>
      <c r="W47" s="21"/>
      <c r="X47" s="21"/>
      <c r="Y47" s="21"/>
      <c r="Z47" s="21"/>
      <c r="AA47" s="21"/>
      <c r="AB47" s="21"/>
      <c r="AC47" s="21"/>
      <c r="AD47" s="21"/>
      <c r="AE47" s="21"/>
      <c r="AF47" s="21"/>
      <c r="AG47" s="25"/>
      <c r="AH47" s="25"/>
    </row>
    <row r="48" customFormat="false" ht="12.8" hidden="false" customHeight="false" outlineLevel="0" collapsed="false">
      <c r="A48" s="21"/>
      <c r="B48" s="22" t="str">
        <f aca="false">IF(OR($A48="",$Q48=""),"",IF(OR($C48="Red",$J48="",$L48="One person",AND($K48="Personal",$I48&lt;&gt;"App on our computers",OR($Q48="Personal",$Q48="Sensitive"))),"Fix now",IF(AND($G48="Red",$AD48=""),"Trustee decision",IF(OR(AND(OR($Q48="Personal",$Q48="Sensitive"),OR($D48="Red",$E48="Red")),AND($P48="Critical",$E48="Red")),"Review this year",IF(COUNTIF($C48:$G48,"Red")&gt;=2,"Review at renewal","Keep")))))</f>
        <v/>
      </c>
      <c r="C48" s="23" t="str">
        <f aca="false">IF(OR($A48="",$Q48=""),"",IF($S48="","",IF(OR($S48="Yes",$S48="Not offered"),"Green",IF(OR(OR($Q48="Personal",$Q48="Sensitive"),$I48="Devices"),"Red","Amber"))))</f>
        <v/>
      </c>
      <c r="D48" s="23" t="str">
        <f aca="false">IF(OR($A48="",$Q48=""),"",IF(OR($J48="",AND($K48="Personal",$I48&lt;&gt;"App on our computers"),$L48="One person",AND($T48="Don't know",$I48&lt;&gt;"App on our computers",$I48&lt;&gt;"Account on a platform")),"Red",IF(AND($L48="Two or more",OR($I48="Devices",$I48="App on our computers",$I48="Account on a platform",$Q48="None",$Q48="Internal",$W48="Yes"),OR($I48="App on our computers",NOT(OR(AND($Q48="Sensitive",OR($T48="Elsewhere",$U48="Elsewhere")),AND($Q48="Personal",$T48="Elsewhere"),$T48="Don't know",AND($I48="Account on a platform",$T48=""))))),"Green","Amber")))</f>
        <v/>
      </c>
      <c r="E48" s="23" t="str">
        <f aca="false">IF(OR($A48="",$Q48=""),"",IF(OR($I48="Devices",$I48="App on our computers"),IF($Y48="Yes","Green",IF(OR(OR($Q48="Personal",$Q48="Sensitive"),$P48="Critical"),"Red","Amber")),IF(AND($X48="Yes",$Y48="Yes"),"Green",IF(OR(AND(OR($X48="No",$X48="Don't know",$X48=""),$Y48&lt;&gt;"Yes"),AND($P48="Critical",$Y48&lt;&gt;"Yes")),"Red","Amber"))))</f>
        <v/>
      </c>
      <c r="F48" s="21"/>
      <c r="G48" s="23" t="str">
        <f aca="false">IF(OR($A48="",$Q48=""),"",IF(COUNTA($Z48:$AC48)=0,"Not checked",IF(OR($AC48="No",$AA48="Serious concern",$AB48="Serious concern",AND($Z48="Yes",OR($Q48="Personal",$Q48="Sensitive"))),"Red",IF(AND($AC48="Yes",$AA48="None known",$AB48="None known",OR($Z48="No",$Z48="Opted out",$Z48="Not relevant")),"Green","Amber"))))</f>
        <v/>
      </c>
      <c r="H48" s="21"/>
      <c r="I48" s="21"/>
      <c r="J48" s="21"/>
      <c r="K48" s="21"/>
      <c r="L48" s="21"/>
      <c r="M48" s="21"/>
      <c r="N48" s="24"/>
      <c r="O48" s="21"/>
      <c r="P48" s="21"/>
      <c r="Q48" s="21"/>
      <c r="R48" s="21"/>
      <c r="S48" s="21"/>
      <c r="T48" s="21"/>
      <c r="U48" s="21"/>
      <c r="V48" s="21"/>
      <c r="W48" s="21"/>
      <c r="X48" s="21"/>
      <c r="Y48" s="21"/>
      <c r="Z48" s="21"/>
      <c r="AA48" s="21"/>
      <c r="AB48" s="21"/>
      <c r="AC48" s="21"/>
      <c r="AD48" s="21"/>
      <c r="AE48" s="21"/>
      <c r="AF48" s="21"/>
      <c r="AG48" s="25"/>
      <c r="AH48" s="25"/>
    </row>
    <row r="49" customFormat="false" ht="12.8" hidden="false" customHeight="false" outlineLevel="0" collapsed="false">
      <c r="A49" s="21"/>
      <c r="B49" s="22" t="str">
        <f aca="false">IF(OR($A49="",$Q49=""),"",IF(OR($C49="Red",$J49="",$L49="One person",AND($K49="Personal",$I49&lt;&gt;"App on our computers",OR($Q49="Personal",$Q49="Sensitive"))),"Fix now",IF(AND($G49="Red",$AD49=""),"Trustee decision",IF(OR(AND(OR($Q49="Personal",$Q49="Sensitive"),OR($D49="Red",$E49="Red")),AND($P49="Critical",$E49="Red")),"Review this year",IF(COUNTIF($C49:$G49,"Red")&gt;=2,"Review at renewal","Keep")))))</f>
        <v/>
      </c>
      <c r="C49" s="23" t="str">
        <f aca="false">IF(OR($A49="",$Q49=""),"",IF($S49="","",IF(OR($S49="Yes",$S49="Not offered"),"Green",IF(OR(OR($Q49="Personal",$Q49="Sensitive"),$I49="Devices"),"Red","Amber"))))</f>
        <v/>
      </c>
      <c r="D49" s="23" t="str">
        <f aca="false">IF(OR($A49="",$Q49=""),"",IF(OR($J49="",AND($K49="Personal",$I49&lt;&gt;"App on our computers"),$L49="One person",AND($T49="Don't know",$I49&lt;&gt;"App on our computers",$I49&lt;&gt;"Account on a platform")),"Red",IF(AND($L49="Two or more",OR($I49="Devices",$I49="App on our computers",$I49="Account on a platform",$Q49="None",$Q49="Internal",$W49="Yes"),OR($I49="App on our computers",NOT(OR(AND($Q49="Sensitive",OR($T49="Elsewhere",$U49="Elsewhere")),AND($Q49="Personal",$T49="Elsewhere"),$T49="Don't know",AND($I49="Account on a platform",$T49=""))))),"Green","Amber")))</f>
        <v/>
      </c>
      <c r="E49" s="23" t="str">
        <f aca="false">IF(OR($A49="",$Q49=""),"",IF(OR($I49="Devices",$I49="App on our computers"),IF($Y49="Yes","Green",IF(OR(OR($Q49="Personal",$Q49="Sensitive"),$P49="Critical"),"Red","Amber")),IF(AND($X49="Yes",$Y49="Yes"),"Green",IF(OR(AND(OR($X49="No",$X49="Don't know",$X49=""),$Y49&lt;&gt;"Yes"),AND($P49="Critical",$Y49&lt;&gt;"Yes")),"Red","Amber"))))</f>
        <v/>
      </c>
      <c r="F49" s="21"/>
      <c r="G49" s="23" t="str">
        <f aca="false">IF(OR($A49="",$Q49=""),"",IF(COUNTA($Z49:$AC49)=0,"Not checked",IF(OR($AC49="No",$AA49="Serious concern",$AB49="Serious concern",AND($Z49="Yes",OR($Q49="Personal",$Q49="Sensitive"))),"Red",IF(AND($AC49="Yes",$AA49="None known",$AB49="None known",OR($Z49="No",$Z49="Opted out",$Z49="Not relevant")),"Green","Amber"))))</f>
        <v/>
      </c>
      <c r="H49" s="21"/>
      <c r="I49" s="21"/>
      <c r="J49" s="21"/>
      <c r="K49" s="21"/>
      <c r="L49" s="21"/>
      <c r="M49" s="21"/>
      <c r="N49" s="24"/>
      <c r="O49" s="21"/>
      <c r="P49" s="21"/>
      <c r="Q49" s="21"/>
      <c r="R49" s="21"/>
      <c r="S49" s="21"/>
      <c r="T49" s="21"/>
      <c r="U49" s="21"/>
      <c r="V49" s="21"/>
      <c r="W49" s="21"/>
      <c r="X49" s="21"/>
      <c r="Y49" s="21"/>
      <c r="Z49" s="21"/>
      <c r="AA49" s="21"/>
      <c r="AB49" s="21"/>
      <c r="AC49" s="21"/>
      <c r="AD49" s="21"/>
      <c r="AE49" s="21"/>
      <c r="AF49" s="21"/>
      <c r="AG49" s="25"/>
      <c r="AH49" s="25"/>
    </row>
    <row r="50" customFormat="false" ht="12.8" hidden="false" customHeight="false" outlineLevel="0" collapsed="false">
      <c r="A50" s="21"/>
      <c r="B50" s="22" t="str">
        <f aca="false">IF(OR($A50="",$Q50=""),"",IF(OR($C50="Red",$J50="",$L50="One person",AND($K50="Personal",$I50&lt;&gt;"App on our computers",OR($Q50="Personal",$Q50="Sensitive"))),"Fix now",IF(AND($G50="Red",$AD50=""),"Trustee decision",IF(OR(AND(OR($Q50="Personal",$Q50="Sensitive"),OR($D50="Red",$E50="Red")),AND($P50="Critical",$E50="Red")),"Review this year",IF(COUNTIF($C50:$G50,"Red")&gt;=2,"Review at renewal","Keep")))))</f>
        <v/>
      </c>
      <c r="C50" s="23" t="str">
        <f aca="false">IF(OR($A50="",$Q50=""),"",IF($S50="","",IF(OR($S50="Yes",$S50="Not offered"),"Green",IF(OR(OR($Q50="Personal",$Q50="Sensitive"),$I50="Devices"),"Red","Amber"))))</f>
        <v/>
      </c>
      <c r="D50" s="23" t="str">
        <f aca="false">IF(OR($A50="",$Q50=""),"",IF(OR($J50="",AND($K50="Personal",$I50&lt;&gt;"App on our computers"),$L50="One person",AND($T50="Don't know",$I50&lt;&gt;"App on our computers",$I50&lt;&gt;"Account on a platform")),"Red",IF(AND($L50="Two or more",OR($I50="Devices",$I50="App on our computers",$I50="Account on a platform",$Q50="None",$Q50="Internal",$W50="Yes"),OR($I50="App on our computers",NOT(OR(AND($Q50="Sensitive",OR($T50="Elsewhere",$U50="Elsewhere")),AND($Q50="Personal",$T50="Elsewhere"),$T50="Don't know",AND($I50="Account on a platform",$T50=""))))),"Green","Amber")))</f>
        <v/>
      </c>
      <c r="E50" s="23" t="str">
        <f aca="false">IF(OR($A50="",$Q50=""),"",IF(OR($I50="Devices",$I50="App on our computers"),IF($Y50="Yes","Green",IF(OR(OR($Q50="Personal",$Q50="Sensitive"),$P50="Critical"),"Red","Amber")),IF(AND($X50="Yes",$Y50="Yes"),"Green",IF(OR(AND(OR($X50="No",$X50="Don't know",$X50=""),$Y50&lt;&gt;"Yes"),AND($P50="Critical",$Y50&lt;&gt;"Yes")),"Red","Amber"))))</f>
        <v/>
      </c>
      <c r="F50" s="21"/>
      <c r="G50" s="23" t="str">
        <f aca="false">IF(OR($A50="",$Q50=""),"",IF(COUNTA($Z50:$AC50)=0,"Not checked",IF(OR($AC50="No",$AA50="Serious concern",$AB50="Serious concern",AND($Z50="Yes",OR($Q50="Personal",$Q50="Sensitive"))),"Red",IF(AND($AC50="Yes",$AA50="None known",$AB50="None known",OR($Z50="No",$Z50="Opted out",$Z50="Not relevant")),"Green","Amber"))))</f>
        <v/>
      </c>
      <c r="H50" s="21"/>
      <c r="I50" s="21"/>
      <c r="J50" s="21"/>
      <c r="K50" s="21"/>
      <c r="L50" s="21"/>
      <c r="M50" s="21"/>
      <c r="N50" s="24"/>
      <c r="O50" s="21"/>
      <c r="P50" s="21"/>
      <c r="Q50" s="21"/>
      <c r="R50" s="21"/>
      <c r="S50" s="21"/>
      <c r="T50" s="21"/>
      <c r="U50" s="21"/>
      <c r="V50" s="21"/>
      <c r="W50" s="21"/>
      <c r="X50" s="21"/>
      <c r="Y50" s="21"/>
      <c r="Z50" s="21"/>
      <c r="AA50" s="21"/>
      <c r="AB50" s="21"/>
      <c r="AC50" s="21"/>
      <c r="AD50" s="21"/>
      <c r="AE50" s="21"/>
      <c r="AF50" s="21"/>
      <c r="AG50" s="25"/>
      <c r="AH50" s="25"/>
    </row>
    <row r="51" customFormat="false" ht="12.8" hidden="false" customHeight="false" outlineLevel="0" collapsed="false">
      <c r="A51" s="21"/>
      <c r="B51" s="22" t="str">
        <f aca="false">IF(OR($A51="",$Q51=""),"",IF(OR($C51="Red",$J51="",$L51="One person",AND($K51="Personal",$I51&lt;&gt;"App on our computers",OR($Q51="Personal",$Q51="Sensitive"))),"Fix now",IF(AND($G51="Red",$AD51=""),"Trustee decision",IF(OR(AND(OR($Q51="Personal",$Q51="Sensitive"),OR($D51="Red",$E51="Red")),AND($P51="Critical",$E51="Red")),"Review this year",IF(COUNTIF($C51:$G51,"Red")&gt;=2,"Review at renewal","Keep")))))</f>
        <v/>
      </c>
      <c r="C51" s="23" t="str">
        <f aca="false">IF(OR($A51="",$Q51=""),"",IF($S51="","",IF(OR($S51="Yes",$S51="Not offered"),"Green",IF(OR(OR($Q51="Personal",$Q51="Sensitive"),$I51="Devices"),"Red","Amber"))))</f>
        <v/>
      </c>
      <c r="D51" s="23" t="str">
        <f aca="false">IF(OR($A51="",$Q51=""),"",IF(OR($J51="",AND($K51="Personal",$I51&lt;&gt;"App on our computers"),$L51="One person",AND($T51="Don't know",$I51&lt;&gt;"App on our computers",$I51&lt;&gt;"Account on a platform")),"Red",IF(AND($L51="Two or more",OR($I51="Devices",$I51="App on our computers",$I51="Account on a platform",$Q51="None",$Q51="Internal",$W51="Yes"),OR($I51="App on our computers",NOT(OR(AND($Q51="Sensitive",OR($T51="Elsewhere",$U51="Elsewhere")),AND($Q51="Personal",$T51="Elsewhere"),$T51="Don't know",AND($I51="Account on a platform",$T51=""))))),"Green","Amber")))</f>
        <v/>
      </c>
      <c r="E51" s="23" t="str">
        <f aca="false">IF(OR($A51="",$Q51=""),"",IF(OR($I51="Devices",$I51="App on our computers"),IF($Y51="Yes","Green",IF(OR(OR($Q51="Personal",$Q51="Sensitive"),$P51="Critical"),"Red","Amber")),IF(AND($X51="Yes",$Y51="Yes"),"Green",IF(OR(AND(OR($X51="No",$X51="Don't know",$X51=""),$Y51&lt;&gt;"Yes"),AND($P51="Critical",$Y51&lt;&gt;"Yes")),"Red","Amber"))))</f>
        <v/>
      </c>
      <c r="F51" s="21"/>
      <c r="G51" s="23" t="str">
        <f aca="false">IF(OR($A51="",$Q51=""),"",IF(COUNTA($Z51:$AC51)=0,"Not checked",IF(OR($AC51="No",$AA51="Serious concern",$AB51="Serious concern",AND($Z51="Yes",OR($Q51="Personal",$Q51="Sensitive"))),"Red",IF(AND($AC51="Yes",$AA51="None known",$AB51="None known",OR($Z51="No",$Z51="Opted out",$Z51="Not relevant")),"Green","Amber"))))</f>
        <v/>
      </c>
      <c r="H51" s="21"/>
      <c r="I51" s="21"/>
      <c r="J51" s="21"/>
      <c r="K51" s="21"/>
      <c r="L51" s="21"/>
      <c r="M51" s="21"/>
      <c r="N51" s="24"/>
      <c r="O51" s="21"/>
      <c r="P51" s="21"/>
      <c r="Q51" s="21"/>
      <c r="R51" s="21"/>
      <c r="S51" s="21"/>
      <c r="T51" s="21"/>
      <c r="U51" s="21"/>
      <c r="V51" s="21"/>
      <c r="W51" s="21"/>
      <c r="X51" s="21"/>
      <c r="Y51" s="21"/>
      <c r="Z51" s="21"/>
      <c r="AA51" s="21"/>
      <c r="AB51" s="21"/>
      <c r="AC51" s="21"/>
      <c r="AD51" s="21"/>
      <c r="AE51" s="21"/>
      <c r="AF51" s="21"/>
      <c r="AG51" s="25"/>
      <c r="AH51" s="25"/>
    </row>
    <row r="52" customFormat="false" ht="12.8" hidden="false" customHeight="false" outlineLevel="0" collapsed="false">
      <c r="A52" s="21"/>
      <c r="B52" s="22" t="str">
        <f aca="false">IF(OR($A52="",$Q52=""),"",IF(OR($C52="Red",$J52="",$L52="One person",AND($K52="Personal",$I52&lt;&gt;"App on our computers",OR($Q52="Personal",$Q52="Sensitive"))),"Fix now",IF(AND($G52="Red",$AD52=""),"Trustee decision",IF(OR(AND(OR($Q52="Personal",$Q52="Sensitive"),OR($D52="Red",$E52="Red")),AND($P52="Critical",$E52="Red")),"Review this year",IF(COUNTIF($C52:$G52,"Red")&gt;=2,"Review at renewal","Keep")))))</f>
        <v/>
      </c>
      <c r="C52" s="23" t="str">
        <f aca="false">IF(OR($A52="",$Q52=""),"",IF($S52="","",IF(OR($S52="Yes",$S52="Not offered"),"Green",IF(OR(OR($Q52="Personal",$Q52="Sensitive"),$I52="Devices"),"Red","Amber"))))</f>
        <v/>
      </c>
      <c r="D52" s="23" t="str">
        <f aca="false">IF(OR($A52="",$Q52=""),"",IF(OR($J52="",AND($K52="Personal",$I52&lt;&gt;"App on our computers"),$L52="One person",AND($T52="Don't know",$I52&lt;&gt;"App on our computers",$I52&lt;&gt;"Account on a platform")),"Red",IF(AND($L52="Two or more",OR($I52="Devices",$I52="App on our computers",$I52="Account on a platform",$Q52="None",$Q52="Internal",$W52="Yes"),OR($I52="App on our computers",NOT(OR(AND($Q52="Sensitive",OR($T52="Elsewhere",$U52="Elsewhere")),AND($Q52="Personal",$T52="Elsewhere"),$T52="Don't know",AND($I52="Account on a platform",$T52=""))))),"Green","Amber")))</f>
        <v/>
      </c>
      <c r="E52" s="23" t="str">
        <f aca="false">IF(OR($A52="",$Q52=""),"",IF(OR($I52="Devices",$I52="App on our computers"),IF($Y52="Yes","Green",IF(OR(OR($Q52="Personal",$Q52="Sensitive"),$P52="Critical"),"Red","Amber")),IF(AND($X52="Yes",$Y52="Yes"),"Green",IF(OR(AND(OR($X52="No",$X52="Don't know",$X52=""),$Y52&lt;&gt;"Yes"),AND($P52="Critical",$Y52&lt;&gt;"Yes")),"Red","Amber"))))</f>
        <v/>
      </c>
      <c r="F52" s="21"/>
      <c r="G52" s="23" t="str">
        <f aca="false">IF(OR($A52="",$Q52=""),"",IF(COUNTA($Z52:$AC52)=0,"Not checked",IF(OR($AC52="No",$AA52="Serious concern",$AB52="Serious concern",AND($Z52="Yes",OR($Q52="Personal",$Q52="Sensitive"))),"Red",IF(AND($AC52="Yes",$AA52="None known",$AB52="None known",OR($Z52="No",$Z52="Opted out",$Z52="Not relevant")),"Green","Amber"))))</f>
        <v/>
      </c>
      <c r="H52" s="21"/>
      <c r="I52" s="21"/>
      <c r="J52" s="21"/>
      <c r="K52" s="21"/>
      <c r="L52" s="21"/>
      <c r="M52" s="21"/>
      <c r="N52" s="24"/>
      <c r="O52" s="21"/>
      <c r="P52" s="21"/>
      <c r="Q52" s="21"/>
      <c r="R52" s="21"/>
      <c r="S52" s="21"/>
      <c r="T52" s="21"/>
      <c r="U52" s="21"/>
      <c r="V52" s="21"/>
      <c r="W52" s="21"/>
      <c r="X52" s="21"/>
      <c r="Y52" s="21"/>
      <c r="Z52" s="21"/>
      <c r="AA52" s="21"/>
      <c r="AB52" s="21"/>
      <c r="AC52" s="21"/>
      <c r="AD52" s="21"/>
      <c r="AE52" s="21"/>
      <c r="AF52" s="21"/>
      <c r="AG52" s="25"/>
      <c r="AH52" s="25"/>
    </row>
    <row r="53" customFormat="false" ht="12.8" hidden="false" customHeight="false" outlineLevel="0" collapsed="false">
      <c r="A53" s="21"/>
      <c r="B53" s="22" t="str">
        <f aca="false">IF(OR($A53="",$Q53=""),"",IF(OR($C53="Red",$J53="",$L53="One person",AND($K53="Personal",$I53&lt;&gt;"App on our computers",OR($Q53="Personal",$Q53="Sensitive"))),"Fix now",IF(AND($G53="Red",$AD53=""),"Trustee decision",IF(OR(AND(OR($Q53="Personal",$Q53="Sensitive"),OR($D53="Red",$E53="Red")),AND($P53="Critical",$E53="Red")),"Review this year",IF(COUNTIF($C53:$G53,"Red")&gt;=2,"Review at renewal","Keep")))))</f>
        <v/>
      </c>
      <c r="C53" s="23" t="str">
        <f aca="false">IF(OR($A53="",$Q53=""),"",IF($S53="","",IF(OR($S53="Yes",$S53="Not offered"),"Green",IF(OR(OR($Q53="Personal",$Q53="Sensitive"),$I53="Devices"),"Red","Amber"))))</f>
        <v/>
      </c>
      <c r="D53" s="23" t="str">
        <f aca="false">IF(OR($A53="",$Q53=""),"",IF(OR($J53="",AND($K53="Personal",$I53&lt;&gt;"App on our computers"),$L53="One person",AND($T53="Don't know",$I53&lt;&gt;"App on our computers",$I53&lt;&gt;"Account on a platform")),"Red",IF(AND($L53="Two or more",OR($I53="Devices",$I53="App on our computers",$I53="Account on a platform",$Q53="None",$Q53="Internal",$W53="Yes"),OR($I53="App on our computers",NOT(OR(AND($Q53="Sensitive",OR($T53="Elsewhere",$U53="Elsewhere")),AND($Q53="Personal",$T53="Elsewhere"),$T53="Don't know",AND($I53="Account on a platform",$T53=""))))),"Green","Amber")))</f>
        <v/>
      </c>
      <c r="E53" s="23" t="str">
        <f aca="false">IF(OR($A53="",$Q53=""),"",IF(OR($I53="Devices",$I53="App on our computers"),IF($Y53="Yes","Green",IF(OR(OR($Q53="Personal",$Q53="Sensitive"),$P53="Critical"),"Red","Amber")),IF(AND($X53="Yes",$Y53="Yes"),"Green",IF(OR(AND(OR($X53="No",$X53="Don't know",$X53=""),$Y53&lt;&gt;"Yes"),AND($P53="Critical",$Y53&lt;&gt;"Yes")),"Red","Amber"))))</f>
        <v/>
      </c>
      <c r="F53" s="21"/>
      <c r="G53" s="23" t="str">
        <f aca="false">IF(OR($A53="",$Q53=""),"",IF(COUNTA($Z53:$AC53)=0,"Not checked",IF(OR($AC53="No",$AA53="Serious concern",$AB53="Serious concern",AND($Z53="Yes",OR($Q53="Personal",$Q53="Sensitive"))),"Red",IF(AND($AC53="Yes",$AA53="None known",$AB53="None known",OR($Z53="No",$Z53="Opted out",$Z53="Not relevant")),"Green","Amber"))))</f>
        <v/>
      </c>
      <c r="H53" s="21"/>
      <c r="I53" s="21"/>
      <c r="J53" s="21"/>
      <c r="K53" s="21"/>
      <c r="L53" s="21"/>
      <c r="M53" s="21"/>
      <c r="N53" s="24"/>
      <c r="O53" s="21"/>
      <c r="P53" s="21"/>
      <c r="Q53" s="21"/>
      <c r="R53" s="21"/>
      <c r="S53" s="21"/>
      <c r="T53" s="21"/>
      <c r="U53" s="21"/>
      <c r="V53" s="21"/>
      <c r="W53" s="21"/>
      <c r="X53" s="21"/>
      <c r="Y53" s="21"/>
      <c r="Z53" s="21"/>
      <c r="AA53" s="21"/>
      <c r="AB53" s="21"/>
      <c r="AC53" s="21"/>
      <c r="AD53" s="21"/>
      <c r="AE53" s="21"/>
      <c r="AF53" s="21"/>
      <c r="AG53" s="25"/>
      <c r="AH53" s="25"/>
    </row>
    <row r="54" customFormat="false" ht="12.8" hidden="false" customHeight="false" outlineLevel="0" collapsed="false">
      <c r="A54" s="21"/>
      <c r="B54" s="22" t="str">
        <f aca="false">IF(OR($A54="",$Q54=""),"",IF(OR($C54="Red",$J54="",$L54="One person",AND($K54="Personal",$I54&lt;&gt;"App on our computers",OR($Q54="Personal",$Q54="Sensitive"))),"Fix now",IF(AND($G54="Red",$AD54=""),"Trustee decision",IF(OR(AND(OR($Q54="Personal",$Q54="Sensitive"),OR($D54="Red",$E54="Red")),AND($P54="Critical",$E54="Red")),"Review this year",IF(COUNTIF($C54:$G54,"Red")&gt;=2,"Review at renewal","Keep")))))</f>
        <v/>
      </c>
      <c r="C54" s="23" t="str">
        <f aca="false">IF(OR($A54="",$Q54=""),"",IF($S54="","",IF(OR($S54="Yes",$S54="Not offered"),"Green",IF(OR(OR($Q54="Personal",$Q54="Sensitive"),$I54="Devices"),"Red","Amber"))))</f>
        <v/>
      </c>
      <c r="D54" s="23" t="str">
        <f aca="false">IF(OR($A54="",$Q54=""),"",IF(OR($J54="",AND($K54="Personal",$I54&lt;&gt;"App on our computers"),$L54="One person",AND($T54="Don't know",$I54&lt;&gt;"App on our computers",$I54&lt;&gt;"Account on a platform")),"Red",IF(AND($L54="Two or more",OR($I54="Devices",$I54="App on our computers",$I54="Account on a platform",$Q54="None",$Q54="Internal",$W54="Yes"),OR($I54="App on our computers",NOT(OR(AND($Q54="Sensitive",OR($T54="Elsewhere",$U54="Elsewhere")),AND($Q54="Personal",$T54="Elsewhere"),$T54="Don't know",AND($I54="Account on a platform",$T54=""))))),"Green","Amber")))</f>
        <v/>
      </c>
      <c r="E54" s="23" t="str">
        <f aca="false">IF(OR($A54="",$Q54=""),"",IF(OR($I54="Devices",$I54="App on our computers"),IF($Y54="Yes","Green",IF(OR(OR($Q54="Personal",$Q54="Sensitive"),$P54="Critical"),"Red","Amber")),IF(AND($X54="Yes",$Y54="Yes"),"Green",IF(OR(AND(OR($X54="No",$X54="Don't know",$X54=""),$Y54&lt;&gt;"Yes"),AND($P54="Critical",$Y54&lt;&gt;"Yes")),"Red","Amber"))))</f>
        <v/>
      </c>
      <c r="F54" s="21"/>
      <c r="G54" s="23" t="str">
        <f aca="false">IF(OR($A54="",$Q54=""),"",IF(COUNTA($Z54:$AC54)=0,"Not checked",IF(OR($AC54="No",$AA54="Serious concern",$AB54="Serious concern",AND($Z54="Yes",OR($Q54="Personal",$Q54="Sensitive"))),"Red",IF(AND($AC54="Yes",$AA54="None known",$AB54="None known",OR($Z54="No",$Z54="Opted out",$Z54="Not relevant")),"Green","Amber"))))</f>
        <v/>
      </c>
      <c r="H54" s="21"/>
      <c r="I54" s="21"/>
      <c r="J54" s="21"/>
      <c r="K54" s="21"/>
      <c r="L54" s="21"/>
      <c r="M54" s="21"/>
      <c r="N54" s="24"/>
      <c r="O54" s="21"/>
      <c r="P54" s="21"/>
      <c r="Q54" s="21"/>
      <c r="R54" s="21"/>
      <c r="S54" s="21"/>
      <c r="T54" s="21"/>
      <c r="U54" s="21"/>
      <c r="V54" s="21"/>
      <c r="W54" s="21"/>
      <c r="X54" s="21"/>
      <c r="Y54" s="21"/>
      <c r="Z54" s="21"/>
      <c r="AA54" s="21"/>
      <c r="AB54" s="21"/>
      <c r="AC54" s="21"/>
      <c r="AD54" s="21"/>
      <c r="AE54" s="21"/>
      <c r="AF54" s="21"/>
      <c r="AG54" s="25"/>
      <c r="AH54" s="25"/>
    </row>
    <row r="55" customFormat="false" ht="12.8" hidden="false" customHeight="false" outlineLevel="0" collapsed="false">
      <c r="A55" s="21"/>
      <c r="B55" s="22" t="str">
        <f aca="false">IF(OR($A55="",$Q55=""),"",IF(OR($C55="Red",$J55="",$L55="One person",AND($K55="Personal",$I55&lt;&gt;"App on our computers",OR($Q55="Personal",$Q55="Sensitive"))),"Fix now",IF(AND($G55="Red",$AD55=""),"Trustee decision",IF(OR(AND(OR($Q55="Personal",$Q55="Sensitive"),OR($D55="Red",$E55="Red")),AND($P55="Critical",$E55="Red")),"Review this year",IF(COUNTIF($C55:$G55,"Red")&gt;=2,"Review at renewal","Keep")))))</f>
        <v/>
      </c>
      <c r="C55" s="23" t="str">
        <f aca="false">IF(OR($A55="",$Q55=""),"",IF($S55="","",IF(OR($S55="Yes",$S55="Not offered"),"Green",IF(OR(OR($Q55="Personal",$Q55="Sensitive"),$I55="Devices"),"Red","Amber"))))</f>
        <v/>
      </c>
      <c r="D55" s="23" t="str">
        <f aca="false">IF(OR($A55="",$Q55=""),"",IF(OR($J55="",AND($K55="Personal",$I55&lt;&gt;"App on our computers"),$L55="One person",AND($T55="Don't know",$I55&lt;&gt;"App on our computers",$I55&lt;&gt;"Account on a platform")),"Red",IF(AND($L55="Two or more",OR($I55="Devices",$I55="App on our computers",$I55="Account on a platform",$Q55="None",$Q55="Internal",$W55="Yes"),OR($I55="App on our computers",NOT(OR(AND($Q55="Sensitive",OR($T55="Elsewhere",$U55="Elsewhere")),AND($Q55="Personal",$T55="Elsewhere"),$T55="Don't know",AND($I55="Account on a platform",$T55=""))))),"Green","Amber")))</f>
        <v/>
      </c>
      <c r="E55" s="23" t="str">
        <f aca="false">IF(OR($A55="",$Q55=""),"",IF(OR($I55="Devices",$I55="App on our computers"),IF($Y55="Yes","Green",IF(OR(OR($Q55="Personal",$Q55="Sensitive"),$P55="Critical"),"Red","Amber")),IF(AND($X55="Yes",$Y55="Yes"),"Green",IF(OR(AND(OR($X55="No",$X55="Don't know",$X55=""),$Y55&lt;&gt;"Yes"),AND($P55="Critical",$Y55&lt;&gt;"Yes")),"Red","Amber"))))</f>
        <v/>
      </c>
      <c r="F55" s="21"/>
      <c r="G55" s="23" t="str">
        <f aca="false">IF(OR($A55="",$Q55=""),"",IF(COUNTA($Z55:$AC55)=0,"Not checked",IF(OR($AC55="No",$AA55="Serious concern",$AB55="Serious concern",AND($Z55="Yes",OR($Q55="Personal",$Q55="Sensitive"))),"Red",IF(AND($AC55="Yes",$AA55="None known",$AB55="None known",OR($Z55="No",$Z55="Opted out",$Z55="Not relevant")),"Green","Amber"))))</f>
        <v/>
      </c>
      <c r="H55" s="21"/>
      <c r="I55" s="21"/>
      <c r="J55" s="21"/>
      <c r="K55" s="21"/>
      <c r="L55" s="21"/>
      <c r="M55" s="21"/>
      <c r="N55" s="24"/>
      <c r="O55" s="21"/>
      <c r="P55" s="21"/>
      <c r="Q55" s="21"/>
      <c r="R55" s="21"/>
      <c r="S55" s="21"/>
      <c r="T55" s="21"/>
      <c r="U55" s="21"/>
      <c r="V55" s="21"/>
      <c r="W55" s="21"/>
      <c r="X55" s="21"/>
      <c r="Y55" s="21"/>
      <c r="Z55" s="21"/>
      <c r="AA55" s="21"/>
      <c r="AB55" s="21"/>
      <c r="AC55" s="21"/>
      <c r="AD55" s="21"/>
      <c r="AE55" s="21"/>
      <c r="AF55" s="21"/>
      <c r="AG55" s="25"/>
      <c r="AH55" s="25"/>
    </row>
    <row r="56" customFormat="false" ht="12.8" hidden="false" customHeight="false" outlineLevel="0" collapsed="false">
      <c r="A56" s="21"/>
      <c r="B56" s="22" t="str">
        <f aca="false">IF(OR($A56="",$Q56=""),"",IF(OR($C56="Red",$J56="",$L56="One person",AND($K56="Personal",$I56&lt;&gt;"App on our computers",OR($Q56="Personal",$Q56="Sensitive"))),"Fix now",IF(AND($G56="Red",$AD56=""),"Trustee decision",IF(OR(AND(OR($Q56="Personal",$Q56="Sensitive"),OR($D56="Red",$E56="Red")),AND($P56="Critical",$E56="Red")),"Review this year",IF(COUNTIF($C56:$G56,"Red")&gt;=2,"Review at renewal","Keep")))))</f>
        <v/>
      </c>
      <c r="C56" s="23" t="str">
        <f aca="false">IF(OR($A56="",$Q56=""),"",IF($S56="","",IF(OR($S56="Yes",$S56="Not offered"),"Green",IF(OR(OR($Q56="Personal",$Q56="Sensitive"),$I56="Devices"),"Red","Amber"))))</f>
        <v/>
      </c>
      <c r="D56" s="23" t="str">
        <f aca="false">IF(OR($A56="",$Q56=""),"",IF(OR($J56="",AND($K56="Personal",$I56&lt;&gt;"App on our computers"),$L56="One person",AND($T56="Don't know",$I56&lt;&gt;"App on our computers",$I56&lt;&gt;"Account on a platform")),"Red",IF(AND($L56="Two or more",OR($I56="Devices",$I56="App on our computers",$I56="Account on a platform",$Q56="None",$Q56="Internal",$W56="Yes"),OR($I56="App on our computers",NOT(OR(AND($Q56="Sensitive",OR($T56="Elsewhere",$U56="Elsewhere")),AND($Q56="Personal",$T56="Elsewhere"),$T56="Don't know",AND($I56="Account on a platform",$T56=""))))),"Green","Amber")))</f>
        <v/>
      </c>
      <c r="E56" s="23" t="str">
        <f aca="false">IF(OR($A56="",$Q56=""),"",IF(OR($I56="Devices",$I56="App on our computers"),IF($Y56="Yes","Green",IF(OR(OR($Q56="Personal",$Q56="Sensitive"),$P56="Critical"),"Red","Amber")),IF(AND($X56="Yes",$Y56="Yes"),"Green",IF(OR(AND(OR($X56="No",$X56="Don't know",$X56=""),$Y56&lt;&gt;"Yes"),AND($P56="Critical",$Y56&lt;&gt;"Yes")),"Red","Amber"))))</f>
        <v/>
      </c>
      <c r="F56" s="21"/>
      <c r="G56" s="23" t="str">
        <f aca="false">IF(OR($A56="",$Q56=""),"",IF(COUNTA($Z56:$AC56)=0,"Not checked",IF(OR($AC56="No",$AA56="Serious concern",$AB56="Serious concern",AND($Z56="Yes",OR($Q56="Personal",$Q56="Sensitive"))),"Red",IF(AND($AC56="Yes",$AA56="None known",$AB56="None known",OR($Z56="No",$Z56="Opted out",$Z56="Not relevant")),"Green","Amber"))))</f>
        <v/>
      </c>
      <c r="H56" s="21"/>
      <c r="I56" s="21"/>
      <c r="J56" s="21"/>
      <c r="K56" s="21"/>
      <c r="L56" s="21"/>
      <c r="M56" s="21"/>
      <c r="N56" s="24"/>
      <c r="O56" s="21"/>
      <c r="P56" s="21"/>
      <c r="Q56" s="21"/>
      <c r="R56" s="21"/>
      <c r="S56" s="21"/>
      <c r="T56" s="21"/>
      <c r="U56" s="21"/>
      <c r="V56" s="21"/>
      <c r="W56" s="21"/>
      <c r="X56" s="21"/>
      <c r="Y56" s="21"/>
      <c r="Z56" s="21"/>
      <c r="AA56" s="21"/>
      <c r="AB56" s="21"/>
      <c r="AC56" s="21"/>
      <c r="AD56" s="21"/>
      <c r="AE56" s="21"/>
      <c r="AF56" s="21"/>
      <c r="AG56" s="25"/>
      <c r="AH56" s="25"/>
    </row>
    <row r="57" customFormat="false" ht="12.8" hidden="false" customHeight="false" outlineLevel="0" collapsed="false">
      <c r="A57" s="21"/>
      <c r="B57" s="22" t="str">
        <f aca="false">IF(OR($A57="",$Q57=""),"",IF(OR($C57="Red",$J57="",$L57="One person",AND($K57="Personal",$I57&lt;&gt;"App on our computers",OR($Q57="Personal",$Q57="Sensitive"))),"Fix now",IF(AND($G57="Red",$AD57=""),"Trustee decision",IF(OR(AND(OR($Q57="Personal",$Q57="Sensitive"),OR($D57="Red",$E57="Red")),AND($P57="Critical",$E57="Red")),"Review this year",IF(COUNTIF($C57:$G57,"Red")&gt;=2,"Review at renewal","Keep")))))</f>
        <v/>
      </c>
      <c r="C57" s="23" t="str">
        <f aca="false">IF(OR($A57="",$Q57=""),"",IF($S57="","",IF(OR($S57="Yes",$S57="Not offered"),"Green",IF(OR(OR($Q57="Personal",$Q57="Sensitive"),$I57="Devices"),"Red","Amber"))))</f>
        <v/>
      </c>
      <c r="D57" s="23" t="str">
        <f aca="false">IF(OR($A57="",$Q57=""),"",IF(OR($J57="",AND($K57="Personal",$I57&lt;&gt;"App on our computers"),$L57="One person",AND($T57="Don't know",$I57&lt;&gt;"App on our computers",$I57&lt;&gt;"Account on a platform")),"Red",IF(AND($L57="Two or more",OR($I57="Devices",$I57="App on our computers",$I57="Account on a platform",$Q57="None",$Q57="Internal",$W57="Yes"),OR($I57="App on our computers",NOT(OR(AND($Q57="Sensitive",OR($T57="Elsewhere",$U57="Elsewhere")),AND($Q57="Personal",$T57="Elsewhere"),$T57="Don't know",AND($I57="Account on a platform",$T57=""))))),"Green","Amber")))</f>
        <v/>
      </c>
      <c r="E57" s="23" t="str">
        <f aca="false">IF(OR($A57="",$Q57=""),"",IF(OR($I57="Devices",$I57="App on our computers"),IF($Y57="Yes","Green",IF(OR(OR($Q57="Personal",$Q57="Sensitive"),$P57="Critical"),"Red","Amber")),IF(AND($X57="Yes",$Y57="Yes"),"Green",IF(OR(AND(OR($X57="No",$X57="Don't know",$X57=""),$Y57&lt;&gt;"Yes"),AND($P57="Critical",$Y57&lt;&gt;"Yes")),"Red","Amber"))))</f>
        <v/>
      </c>
      <c r="F57" s="21"/>
      <c r="G57" s="23" t="str">
        <f aca="false">IF(OR($A57="",$Q57=""),"",IF(COUNTA($Z57:$AC57)=0,"Not checked",IF(OR($AC57="No",$AA57="Serious concern",$AB57="Serious concern",AND($Z57="Yes",OR($Q57="Personal",$Q57="Sensitive"))),"Red",IF(AND($AC57="Yes",$AA57="None known",$AB57="None known",OR($Z57="No",$Z57="Opted out",$Z57="Not relevant")),"Green","Amber"))))</f>
        <v/>
      </c>
      <c r="H57" s="21"/>
      <c r="I57" s="21"/>
      <c r="J57" s="21"/>
      <c r="K57" s="21"/>
      <c r="L57" s="21"/>
      <c r="M57" s="21"/>
      <c r="N57" s="24"/>
      <c r="O57" s="21"/>
      <c r="P57" s="21"/>
      <c r="Q57" s="21"/>
      <c r="R57" s="21"/>
      <c r="S57" s="21"/>
      <c r="T57" s="21"/>
      <c r="U57" s="21"/>
      <c r="V57" s="21"/>
      <c r="W57" s="21"/>
      <c r="X57" s="21"/>
      <c r="Y57" s="21"/>
      <c r="Z57" s="21"/>
      <c r="AA57" s="21"/>
      <c r="AB57" s="21"/>
      <c r="AC57" s="21"/>
      <c r="AD57" s="21"/>
      <c r="AE57" s="21"/>
      <c r="AF57" s="21"/>
      <c r="AG57" s="25"/>
      <c r="AH57" s="25"/>
    </row>
    <row r="58" customFormat="false" ht="12.8" hidden="false" customHeight="false" outlineLevel="0" collapsed="false">
      <c r="A58" s="21"/>
      <c r="B58" s="22" t="str">
        <f aca="false">IF(OR($A58="",$Q58=""),"",IF(OR($C58="Red",$J58="",$L58="One person",AND($K58="Personal",$I58&lt;&gt;"App on our computers",OR($Q58="Personal",$Q58="Sensitive"))),"Fix now",IF(AND($G58="Red",$AD58=""),"Trustee decision",IF(OR(AND(OR($Q58="Personal",$Q58="Sensitive"),OR($D58="Red",$E58="Red")),AND($P58="Critical",$E58="Red")),"Review this year",IF(COUNTIF($C58:$G58,"Red")&gt;=2,"Review at renewal","Keep")))))</f>
        <v/>
      </c>
      <c r="C58" s="23" t="str">
        <f aca="false">IF(OR($A58="",$Q58=""),"",IF($S58="","",IF(OR($S58="Yes",$S58="Not offered"),"Green",IF(OR(OR($Q58="Personal",$Q58="Sensitive"),$I58="Devices"),"Red","Amber"))))</f>
        <v/>
      </c>
      <c r="D58" s="23" t="str">
        <f aca="false">IF(OR($A58="",$Q58=""),"",IF(OR($J58="",AND($K58="Personal",$I58&lt;&gt;"App on our computers"),$L58="One person",AND($T58="Don't know",$I58&lt;&gt;"App on our computers",$I58&lt;&gt;"Account on a platform")),"Red",IF(AND($L58="Two or more",OR($I58="Devices",$I58="App on our computers",$I58="Account on a platform",$Q58="None",$Q58="Internal",$W58="Yes"),OR($I58="App on our computers",NOT(OR(AND($Q58="Sensitive",OR($T58="Elsewhere",$U58="Elsewhere")),AND($Q58="Personal",$T58="Elsewhere"),$T58="Don't know",AND($I58="Account on a platform",$T58=""))))),"Green","Amber")))</f>
        <v/>
      </c>
      <c r="E58" s="23" t="str">
        <f aca="false">IF(OR($A58="",$Q58=""),"",IF(OR($I58="Devices",$I58="App on our computers"),IF($Y58="Yes","Green",IF(OR(OR($Q58="Personal",$Q58="Sensitive"),$P58="Critical"),"Red","Amber")),IF(AND($X58="Yes",$Y58="Yes"),"Green",IF(OR(AND(OR($X58="No",$X58="Don't know",$X58=""),$Y58&lt;&gt;"Yes"),AND($P58="Critical",$Y58&lt;&gt;"Yes")),"Red","Amber"))))</f>
        <v/>
      </c>
      <c r="F58" s="21"/>
      <c r="G58" s="23" t="str">
        <f aca="false">IF(OR($A58="",$Q58=""),"",IF(COUNTA($Z58:$AC58)=0,"Not checked",IF(OR($AC58="No",$AA58="Serious concern",$AB58="Serious concern",AND($Z58="Yes",OR($Q58="Personal",$Q58="Sensitive"))),"Red",IF(AND($AC58="Yes",$AA58="None known",$AB58="None known",OR($Z58="No",$Z58="Opted out",$Z58="Not relevant")),"Green","Amber"))))</f>
        <v/>
      </c>
      <c r="H58" s="21"/>
      <c r="I58" s="21"/>
      <c r="J58" s="21"/>
      <c r="K58" s="21"/>
      <c r="L58" s="21"/>
      <c r="M58" s="21"/>
      <c r="N58" s="24"/>
      <c r="O58" s="21"/>
      <c r="P58" s="21"/>
      <c r="Q58" s="21"/>
      <c r="R58" s="21"/>
      <c r="S58" s="21"/>
      <c r="T58" s="21"/>
      <c r="U58" s="21"/>
      <c r="V58" s="21"/>
      <c r="W58" s="21"/>
      <c r="X58" s="21"/>
      <c r="Y58" s="21"/>
      <c r="Z58" s="21"/>
      <c r="AA58" s="21"/>
      <c r="AB58" s="21"/>
      <c r="AC58" s="21"/>
      <c r="AD58" s="21"/>
      <c r="AE58" s="21"/>
      <c r="AF58" s="21"/>
      <c r="AG58" s="25"/>
      <c r="AH58" s="25"/>
    </row>
    <row r="59" customFormat="false" ht="12.8" hidden="false" customHeight="false" outlineLevel="0" collapsed="false">
      <c r="A59" s="21"/>
      <c r="B59" s="22" t="str">
        <f aca="false">IF(OR($A59="",$Q59=""),"",IF(OR($C59="Red",$J59="",$L59="One person",AND($K59="Personal",$I59&lt;&gt;"App on our computers",OR($Q59="Personal",$Q59="Sensitive"))),"Fix now",IF(AND($G59="Red",$AD59=""),"Trustee decision",IF(OR(AND(OR($Q59="Personal",$Q59="Sensitive"),OR($D59="Red",$E59="Red")),AND($P59="Critical",$E59="Red")),"Review this year",IF(COUNTIF($C59:$G59,"Red")&gt;=2,"Review at renewal","Keep")))))</f>
        <v/>
      </c>
      <c r="C59" s="23" t="str">
        <f aca="false">IF(OR($A59="",$Q59=""),"",IF($S59="","",IF(OR($S59="Yes",$S59="Not offered"),"Green",IF(OR(OR($Q59="Personal",$Q59="Sensitive"),$I59="Devices"),"Red","Amber"))))</f>
        <v/>
      </c>
      <c r="D59" s="23" t="str">
        <f aca="false">IF(OR($A59="",$Q59=""),"",IF(OR($J59="",AND($K59="Personal",$I59&lt;&gt;"App on our computers"),$L59="One person",AND($T59="Don't know",$I59&lt;&gt;"App on our computers",$I59&lt;&gt;"Account on a platform")),"Red",IF(AND($L59="Two or more",OR($I59="Devices",$I59="App on our computers",$I59="Account on a platform",$Q59="None",$Q59="Internal",$W59="Yes"),OR($I59="App on our computers",NOT(OR(AND($Q59="Sensitive",OR($T59="Elsewhere",$U59="Elsewhere")),AND($Q59="Personal",$T59="Elsewhere"),$T59="Don't know",AND($I59="Account on a platform",$T59=""))))),"Green","Amber")))</f>
        <v/>
      </c>
      <c r="E59" s="23" t="str">
        <f aca="false">IF(OR($A59="",$Q59=""),"",IF(OR($I59="Devices",$I59="App on our computers"),IF($Y59="Yes","Green",IF(OR(OR($Q59="Personal",$Q59="Sensitive"),$P59="Critical"),"Red","Amber")),IF(AND($X59="Yes",$Y59="Yes"),"Green",IF(OR(AND(OR($X59="No",$X59="Don't know",$X59=""),$Y59&lt;&gt;"Yes"),AND($P59="Critical",$Y59&lt;&gt;"Yes")),"Red","Amber"))))</f>
        <v/>
      </c>
      <c r="F59" s="21"/>
      <c r="G59" s="23" t="str">
        <f aca="false">IF(OR($A59="",$Q59=""),"",IF(COUNTA($Z59:$AC59)=0,"Not checked",IF(OR($AC59="No",$AA59="Serious concern",$AB59="Serious concern",AND($Z59="Yes",OR($Q59="Personal",$Q59="Sensitive"))),"Red",IF(AND($AC59="Yes",$AA59="None known",$AB59="None known",OR($Z59="No",$Z59="Opted out",$Z59="Not relevant")),"Green","Amber"))))</f>
        <v/>
      </c>
      <c r="H59" s="21"/>
      <c r="I59" s="21"/>
      <c r="J59" s="21"/>
      <c r="K59" s="21"/>
      <c r="L59" s="21"/>
      <c r="M59" s="21"/>
      <c r="N59" s="24"/>
      <c r="O59" s="21"/>
      <c r="P59" s="21"/>
      <c r="Q59" s="21"/>
      <c r="R59" s="21"/>
      <c r="S59" s="21"/>
      <c r="T59" s="21"/>
      <c r="U59" s="21"/>
      <c r="V59" s="21"/>
      <c r="W59" s="21"/>
      <c r="X59" s="21"/>
      <c r="Y59" s="21"/>
      <c r="Z59" s="21"/>
      <c r="AA59" s="21"/>
      <c r="AB59" s="21"/>
      <c r="AC59" s="21"/>
      <c r="AD59" s="21"/>
      <c r="AE59" s="21"/>
      <c r="AF59" s="21"/>
      <c r="AG59" s="25"/>
      <c r="AH59" s="25"/>
    </row>
    <row r="60" customFormat="false" ht="12.8" hidden="false" customHeight="false" outlineLevel="0" collapsed="false">
      <c r="A60" s="21"/>
      <c r="B60" s="22" t="str">
        <f aca="false">IF(OR($A60="",$Q60=""),"",IF(OR($C60="Red",$J60="",$L60="One person",AND($K60="Personal",$I60&lt;&gt;"App on our computers",OR($Q60="Personal",$Q60="Sensitive"))),"Fix now",IF(AND($G60="Red",$AD60=""),"Trustee decision",IF(OR(AND(OR($Q60="Personal",$Q60="Sensitive"),OR($D60="Red",$E60="Red")),AND($P60="Critical",$E60="Red")),"Review this year",IF(COUNTIF($C60:$G60,"Red")&gt;=2,"Review at renewal","Keep")))))</f>
        <v/>
      </c>
      <c r="C60" s="23" t="str">
        <f aca="false">IF(OR($A60="",$Q60=""),"",IF($S60="","",IF(OR($S60="Yes",$S60="Not offered"),"Green",IF(OR(OR($Q60="Personal",$Q60="Sensitive"),$I60="Devices"),"Red","Amber"))))</f>
        <v/>
      </c>
      <c r="D60" s="23" t="str">
        <f aca="false">IF(OR($A60="",$Q60=""),"",IF(OR($J60="",AND($K60="Personal",$I60&lt;&gt;"App on our computers"),$L60="One person",AND($T60="Don't know",$I60&lt;&gt;"App on our computers",$I60&lt;&gt;"Account on a platform")),"Red",IF(AND($L60="Two or more",OR($I60="Devices",$I60="App on our computers",$I60="Account on a platform",$Q60="None",$Q60="Internal",$W60="Yes"),OR($I60="App on our computers",NOT(OR(AND($Q60="Sensitive",OR($T60="Elsewhere",$U60="Elsewhere")),AND($Q60="Personal",$T60="Elsewhere"),$T60="Don't know",AND($I60="Account on a platform",$T60=""))))),"Green","Amber")))</f>
        <v/>
      </c>
      <c r="E60" s="23" t="str">
        <f aca="false">IF(OR($A60="",$Q60=""),"",IF(OR($I60="Devices",$I60="App on our computers"),IF($Y60="Yes","Green",IF(OR(OR($Q60="Personal",$Q60="Sensitive"),$P60="Critical"),"Red","Amber")),IF(AND($X60="Yes",$Y60="Yes"),"Green",IF(OR(AND(OR($X60="No",$X60="Don't know",$X60=""),$Y60&lt;&gt;"Yes"),AND($P60="Critical",$Y60&lt;&gt;"Yes")),"Red","Amber"))))</f>
        <v/>
      </c>
      <c r="F60" s="21"/>
      <c r="G60" s="23" t="str">
        <f aca="false">IF(OR($A60="",$Q60=""),"",IF(COUNTA($Z60:$AC60)=0,"Not checked",IF(OR($AC60="No",$AA60="Serious concern",$AB60="Serious concern",AND($Z60="Yes",OR($Q60="Personal",$Q60="Sensitive"))),"Red",IF(AND($AC60="Yes",$AA60="None known",$AB60="None known",OR($Z60="No",$Z60="Opted out",$Z60="Not relevant")),"Green","Amber"))))</f>
        <v/>
      </c>
      <c r="H60" s="21"/>
      <c r="I60" s="21"/>
      <c r="J60" s="21"/>
      <c r="K60" s="21"/>
      <c r="L60" s="21"/>
      <c r="M60" s="21"/>
      <c r="N60" s="24"/>
      <c r="O60" s="21"/>
      <c r="P60" s="21"/>
      <c r="Q60" s="21"/>
      <c r="R60" s="21"/>
      <c r="S60" s="21"/>
      <c r="T60" s="21"/>
      <c r="U60" s="21"/>
      <c r="V60" s="21"/>
      <c r="W60" s="21"/>
      <c r="X60" s="21"/>
      <c r="Y60" s="21"/>
      <c r="Z60" s="21"/>
      <c r="AA60" s="21"/>
      <c r="AB60" s="21"/>
      <c r="AC60" s="21"/>
      <c r="AD60" s="21"/>
      <c r="AE60" s="21"/>
      <c r="AF60" s="21"/>
      <c r="AG60" s="25"/>
      <c r="AH60" s="25"/>
    </row>
    <row r="61" customFormat="false" ht="12.8" hidden="false" customHeight="false" outlineLevel="0" collapsed="false">
      <c r="A61" s="21"/>
      <c r="B61" s="22" t="str">
        <f aca="false">IF(OR($A61="",$Q61=""),"",IF(OR($C61="Red",$J61="",$L61="One person",AND($K61="Personal",$I61&lt;&gt;"App on our computers",OR($Q61="Personal",$Q61="Sensitive"))),"Fix now",IF(AND($G61="Red",$AD61=""),"Trustee decision",IF(OR(AND(OR($Q61="Personal",$Q61="Sensitive"),OR($D61="Red",$E61="Red")),AND($P61="Critical",$E61="Red")),"Review this year",IF(COUNTIF($C61:$G61,"Red")&gt;=2,"Review at renewal","Keep")))))</f>
        <v/>
      </c>
      <c r="C61" s="23" t="str">
        <f aca="false">IF(OR($A61="",$Q61=""),"",IF($S61="","",IF(OR($S61="Yes",$S61="Not offered"),"Green",IF(OR(OR($Q61="Personal",$Q61="Sensitive"),$I61="Devices"),"Red","Amber"))))</f>
        <v/>
      </c>
      <c r="D61" s="23" t="str">
        <f aca="false">IF(OR($A61="",$Q61=""),"",IF(OR($J61="",AND($K61="Personal",$I61&lt;&gt;"App on our computers"),$L61="One person",AND($T61="Don't know",$I61&lt;&gt;"App on our computers",$I61&lt;&gt;"Account on a platform")),"Red",IF(AND($L61="Two or more",OR($I61="Devices",$I61="App on our computers",$I61="Account on a platform",$Q61="None",$Q61="Internal",$W61="Yes"),OR($I61="App on our computers",NOT(OR(AND($Q61="Sensitive",OR($T61="Elsewhere",$U61="Elsewhere")),AND($Q61="Personal",$T61="Elsewhere"),$T61="Don't know",AND($I61="Account on a platform",$T61=""))))),"Green","Amber")))</f>
        <v/>
      </c>
      <c r="E61" s="23" t="str">
        <f aca="false">IF(OR($A61="",$Q61=""),"",IF(OR($I61="Devices",$I61="App on our computers"),IF($Y61="Yes","Green",IF(OR(OR($Q61="Personal",$Q61="Sensitive"),$P61="Critical"),"Red","Amber")),IF(AND($X61="Yes",$Y61="Yes"),"Green",IF(OR(AND(OR($X61="No",$X61="Don't know",$X61=""),$Y61&lt;&gt;"Yes"),AND($P61="Critical",$Y61&lt;&gt;"Yes")),"Red","Amber"))))</f>
        <v/>
      </c>
      <c r="F61" s="21"/>
      <c r="G61" s="23" t="str">
        <f aca="false">IF(OR($A61="",$Q61=""),"",IF(COUNTA($Z61:$AC61)=0,"Not checked",IF(OR($AC61="No",$AA61="Serious concern",$AB61="Serious concern",AND($Z61="Yes",OR($Q61="Personal",$Q61="Sensitive"))),"Red",IF(AND($AC61="Yes",$AA61="None known",$AB61="None known",OR($Z61="No",$Z61="Opted out",$Z61="Not relevant")),"Green","Amber"))))</f>
        <v/>
      </c>
      <c r="H61" s="21"/>
      <c r="I61" s="21"/>
      <c r="J61" s="21"/>
      <c r="K61" s="21"/>
      <c r="L61" s="21"/>
      <c r="M61" s="21"/>
      <c r="N61" s="24"/>
      <c r="O61" s="21"/>
      <c r="P61" s="21"/>
      <c r="Q61" s="21"/>
      <c r="R61" s="21"/>
      <c r="S61" s="21"/>
      <c r="T61" s="21"/>
      <c r="U61" s="21"/>
      <c r="V61" s="21"/>
      <c r="W61" s="21"/>
      <c r="X61" s="21"/>
      <c r="Y61" s="21"/>
      <c r="Z61" s="21"/>
      <c r="AA61" s="21"/>
      <c r="AB61" s="21"/>
      <c r="AC61" s="21"/>
      <c r="AD61" s="21"/>
      <c r="AE61" s="21"/>
      <c r="AF61" s="21"/>
      <c r="AG61" s="25"/>
      <c r="AH61" s="25"/>
    </row>
    <row r="62" customFormat="false" ht="12.8" hidden="false" customHeight="false" outlineLevel="0" collapsed="false">
      <c r="A62" s="21"/>
      <c r="B62" s="22" t="str">
        <f aca="false">IF(OR($A62="",$Q62=""),"",IF(OR($C62="Red",$J62="",$L62="One person",AND($K62="Personal",$I62&lt;&gt;"App on our computers",OR($Q62="Personal",$Q62="Sensitive"))),"Fix now",IF(AND($G62="Red",$AD62=""),"Trustee decision",IF(OR(AND(OR($Q62="Personal",$Q62="Sensitive"),OR($D62="Red",$E62="Red")),AND($P62="Critical",$E62="Red")),"Review this year",IF(COUNTIF($C62:$G62,"Red")&gt;=2,"Review at renewal","Keep")))))</f>
        <v/>
      </c>
      <c r="C62" s="23" t="str">
        <f aca="false">IF(OR($A62="",$Q62=""),"",IF($S62="","",IF(OR($S62="Yes",$S62="Not offered"),"Green",IF(OR(OR($Q62="Personal",$Q62="Sensitive"),$I62="Devices"),"Red","Amber"))))</f>
        <v/>
      </c>
      <c r="D62" s="23" t="str">
        <f aca="false">IF(OR($A62="",$Q62=""),"",IF(OR($J62="",AND($K62="Personal",$I62&lt;&gt;"App on our computers"),$L62="One person",AND($T62="Don't know",$I62&lt;&gt;"App on our computers",$I62&lt;&gt;"Account on a platform")),"Red",IF(AND($L62="Two or more",OR($I62="Devices",$I62="App on our computers",$I62="Account on a platform",$Q62="None",$Q62="Internal",$W62="Yes"),OR($I62="App on our computers",NOT(OR(AND($Q62="Sensitive",OR($T62="Elsewhere",$U62="Elsewhere")),AND($Q62="Personal",$T62="Elsewhere"),$T62="Don't know",AND($I62="Account on a platform",$T62=""))))),"Green","Amber")))</f>
        <v/>
      </c>
      <c r="E62" s="23" t="str">
        <f aca="false">IF(OR($A62="",$Q62=""),"",IF(OR($I62="Devices",$I62="App on our computers"),IF($Y62="Yes","Green",IF(OR(OR($Q62="Personal",$Q62="Sensitive"),$P62="Critical"),"Red","Amber")),IF(AND($X62="Yes",$Y62="Yes"),"Green",IF(OR(AND(OR($X62="No",$X62="Don't know",$X62=""),$Y62&lt;&gt;"Yes"),AND($P62="Critical",$Y62&lt;&gt;"Yes")),"Red","Amber"))))</f>
        <v/>
      </c>
      <c r="F62" s="21"/>
      <c r="G62" s="23" t="str">
        <f aca="false">IF(OR($A62="",$Q62=""),"",IF(COUNTA($Z62:$AC62)=0,"Not checked",IF(OR($AC62="No",$AA62="Serious concern",$AB62="Serious concern",AND($Z62="Yes",OR($Q62="Personal",$Q62="Sensitive"))),"Red",IF(AND($AC62="Yes",$AA62="None known",$AB62="None known",OR($Z62="No",$Z62="Opted out",$Z62="Not relevant")),"Green","Amber"))))</f>
        <v/>
      </c>
      <c r="H62" s="21"/>
      <c r="I62" s="21"/>
      <c r="J62" s="21"/>
      <c r="K62" s="21"/>
      <c r="L62" s="21"/>
      <c r="M62" s="21"/>
      <c r="N62" s="24"/>
      <c r="O62" s="21"/>
      <c r="P62" s="21"/>
      <c r="Q62" s="21"/>
      <c r="R62" s="21"/>
      <c r="S62" s="21"/>
      <c r="T62" s="21"/>
      <c r="U62" s="21"/>
      <c r="V62" s="21"/>
      <c r="W62" s="21"/>
      <c r="X62" s="21"/>
      <c r="Y62" s="21"/>
      <c r="Z62" s="21"/>
      <c r="AA62" s="21"/>
      <c r="AB62" s="21"/>
      <c r="AC62" s="21"/>
      <c r="AD62" s="21"/>
      <c r="AE62" s="21"/>
      <c r="AF62" s="21"/>
      <c r="AG62" s="25"/>
      <c r="AH62" s="25"/>
    </row>
  </sheetData>
  <mergeCells count="6">
    <mergeCell ref="B1:G1"/>
    <mergeCell ref="H1:R1"/>
    <mergeCell ref="T1:W1"/>
    <mergeCell ref="X1:Y1"/>
    <mergeCell ref="Z1:AD1"/>
    <mergeCell ref="AE1:AH1"/>
  </mergeCells>
  <conditionalFormatting sqref="C3:G62">
    <cfRule type="expression" priority="2" aboveAverage="0" equalAverage="0" bottom="0" percent="0" rank="0" text="" dxfId="0">
      <formula>C3="Green"</formula>
    </cfRule>
    <cfRule type="expression" priority="3" aboveAverage="0" equalAverage="0" bottom="0" percent="0" rank="0" text="" dxfId="1">
      <formula>C3="Amber"</formula>
    </cfRule>
    <cfRule type="expression" priority="4" aboveAverage="0" equalAverage="0" bottom="0" percent="0" rank="0" text="" dxfId="2">
      <formula>C3="Red"</formula>
    </cfRule>
    <cfRule type="expression" priority="5" aboveAverage="0" equalAverage="0" bottom="0" percent="0" rank="0" text="" dxfId="3">
      <formula>C3="Not checked"</formula>
    </cfRule>
  </conditionalFormatting>
  <conditionalFormatting sqref="B3:B62">
    <cfRule type="expression" priority="6" aboveAverage="0" equalAverage="0" bottom="0" percent="0" rank="0" text="" dxfId="2">
      <formula>B3="Fix now"</formula>
    </cfRule>
    <cfRule type="expression" priority="7" aboveAverage="0" equalAverage="0" bottom="0" percent="0" rank="0" text="" dxfId="1">
      <formula>B3="Trustee decision"</formula>
    </cfRule>
    <cfRule type="expression" priority="8" aboveAverage="0" equalAverage="0" bottom="0" percent="0" rank="0" text="" dxfId="1">
      <formula>LEFT(B3,6)="Review"</formula>
    </cfRule>
    <cfRule type="expression" priority="9" aboveAverage="0" equalAverage="0" bottom="0" percent="0" rank="0" text="" dxfId="0">
      <formula>B3="Keep"</formula>
    </cfRule>
  </conditionalFormatting>
  <dataValidations count="18">
    <dataValidation allowBlank="true" error="Please choose from the list." errorStyle="stop" errorTitle="Choose an option" operator="equal" showDropDown="false" showErrorMessage="true" showInputMessage="false" sqref="F3:F62" type="list">
      <formula1>"Green,Amber,Red"</formula1>
      <formula2>0</formula2>
    </dataValidation>
    <dataValidation allowBlank="true" error="Please choose from the list." errorStyle="stop" errorTitle="Choose an option" operator="equal" showDropDown="false" showErrorMessage="true" showInputMessage="false" sqref="I3:I62" type="list">
      <formula1>Lists!$B$1:$B$6</formula1>
      <formula2>0</formula2>
    </dataValidation>
    <dataValidation allowBlank="true" error="Please choose from the list." errorStyle="stop" errorTitle="Choose an option" operator="equal" showDropDown="false" showErrorMessage="true" showInputMessage="false" sqref="K3:K62" type="list">
      <formula1>"Organisation,Personal"</formula1>
      <formula2>0</formula2>
    </dataValidation>
    <dataValidation allowBlank="true" error="Please choose from the list." errorStyle="stop" errorTitle="Choose an option" operator="equal" showDropDown="false" showErrorMessage="true" showInputMessage="false" sqref="L3:L62" type="list">
      <formula1>"Two or more,One person,Don't know"</formula1>
      <formula2>0</formula2>
    </dataValidation>
    <dataValidation allowBlank="true" error="Please choose from the list." errorStyle="stop" errorTitle="Choose an option" operator="equal" showDropDown="false" showErrorMessage="true" showInputMessage="false" sqref="P3:P62" type="list">
      <formula1>"Critical,Important,Minor"</formula1>
      <formula2>0</formula2>
    </dataValidation>
    <dataValidation allowBlank="true" error="Please choose from the list." errorStyle="stop" errorTitle="Choose an option" operator="equal" showDropDown="false" showErrorMessage="true" showInputMessage="false" sqref="Q3:Q62" type="list">
      <formula1>"None,Internal,Personal,Sensitive"</formula1>
      <formula2>0</formula2>
    </dataValidation>
    <dataValidation allowBlank="true" error="Please choose from the list." errorStyle="stop" errorTitle="Choose an option" operator="equal" showDropDown="false" showErrorMessage="true" showInputMessage="false" sqref="S3:S62" type="list">
      <formula1>"Yes,No,Not offered,Don't know"</formula1>
      <formula2>0</formula2>
    </dataValidation>
    <dataValidation allowBlank="true" error="Please choose from the list." errorStyle="stop" errorTitle="Choose an option" operator="equal" showDropDown="false" showErrorMessage="true" showInputMessage="false" sqref="T3:T62" type="list">
      <formula1>Lists!$A$1:$A$3</formula1>
      <formula2>0</formula2>
    </dataValidation>
    <dataValidation allowBlank="true" error="Please choose from the list." errorStyle="stop" errorTitle="Choose an option" operator="equal" showDropDown="false" showErrorMessage="true" showInputMessage="false" sqref="U3:U62" type="list">
      <formula1>"UK or Europe,Elsewhere"</formula1>
      <formula2>0</formula2>
    </dataValidation>
    <dataValidation allowBlank="true" error="Please choose from the list." errorStyle="stop" errorTitle="Choose an option" operator="equal" showDropDown="false" showErrorMessage="true" showInputMessage="false" sqref="V3:V62" type="list">
      <formula1>"Yes,No"</formula1>
      <formula2>0</formula2>
    </dataValidation>
    <dataValidation allowBlank="true" error="Please choose from the list." errorStyle="stop" errorTitle="Choose an option" operator="equal" showDropDown="false" showErrorMessage="true" showInputMessage="false" sqref="W3:W62" type="list">
      <formula1>"Yes,No,Don't know"</formula1>
      <formula2>0</formula2>
    </dataValidation>
    <dataValidation allowBlank="true" error="Please choose from the list." errorStyle="stop" errorTitle="Choose an option" operator="equal" showDropDown="false" showErrorMessage="true" showInputMessage="false" sqref="X3:X62" type="list">
      <formula1>"Yes,Partial,No,Don't know"</formula1>
      <formula2>0</formula2>
    </dataValidation>
    <dataValidation allowBlank="true" error="Please choose from the list." errorStyle="stop" errorTitle="Choose an option" operator="equal" showDropDown="false" showErrorMessage="true" showInputMessage="false" sqref="Y3:Y62" type="list">
      <formula1>"Yes,No,Don't know"</formula1>
      <formula2>0</formula2>
    </dataValidation>
    <dataValidation allowBlank="true" error="Please choose from the list." errorStyle="stop" errorTitle="Choose an option" operator="equal" showDropDown="false" showErrorMessage="true" showInputMessage="false" sqref="Z3:Z62" type="list">
      <formula1>"No,Opted out,Yes,Don't know,Not relevant"</formula1>
      <formula2>0</formula2>
    </dataValidation>
    <dataValidation allowBlank="true" error="Please choose from the list." errorStyle="stop" errorTitle="Choose an option" operator="equal" showDropDown="false" showErrorMessage="true" showInputMessage="false" sqref="AA3:AA62" type="list">
      <formula1>"None known,Some concerns,Serious concern,Not checked"</formula1>
      <formula2>0</formula2>
    </dataValidation>
    <dataValidation allowBlank="true" error="Please choose from the list." errorStyle="stop" errorTitle="Choose an option" operator="equal" showDropDown="false" showErrorMessage="true" showInputMessage="false" sqref="AB3:AB62" type="list">
      <formula1>"None known,Some concerns,Serious concern,Not checked"</formula1>
      <formula2>0</formula2>
    </dataValidation>
    <dataValidation allowBlank="true" error="Please choose from the list." errorStyle="stop" errorTitle="Choose an option" operator="equal" showDropDown="false" showErrorMessage="true" showInputMessage="false" sqref="AC3:AC62" type="list">
      <formula1>"Yes,Needs discussion,No"</formula1>
      <formula2>0</formula2>
    </dataValidation>
    <dataValidation allowBlank="true" error="Please choose from the list." errorStyle="stop" errorTitle="Choose an option" operator="equal" showDropDown="false" showErrorMessage="true" showInputMessage="false" sqref="AE3:AE62" type="list">
      <formula1>"Keep,Reduce dependency,Replace,Retire"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Jura Labs CIC. CC BY 4.0: creativecommons.org/licenses/by/4.0&amp;R&amp;8 Page &amp;P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9"/>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58"/>
    <col collapsed="false" customWidth="true" hidden="false" outlineLevel="0" max="2" min="2" style="1" width="70"/>
    <col collapsed="false" customWidth="true" hidden="false" outlineLevel="0" max="3" min="3" style="1" width="22"/>
  </cols>
  <sheetData>
    <row r="1" customFormat="false" ht="19.7" hidden="false" customHeight="false" outlineLevel="0" collapsed="false">
      <c r="A1" s="26" t="s">
        <v>155</v>
      </c>
    </row>
    <row r="2" customFormat="false" ht="13.8" hidden="false" customHeight="false" outlineLevel="0" collapsed="false">
      <c r="A2" s="4" t="s">
        <v>156</v>
      </c>
    </row>
    <row r="3" customFormat="false" ht="13.8" hidden="false" customHeight="false" outlineLevel="0" collapsed="false">
      <c r="A3" s="2"/>
    </row>
    <row r="4" customFormat="false" ht="15" hidden="false" customHeight="false" outlineLevel="0" collapsed="false">
      <c r="A4" s="6" t="s">
        <v>157</v>
      </c>
    </row>
    <row r="5" customFormat="false" ht="13.8" hidden="false" customHeight="false" outlineLevel="0" collapsed="false">
      <c r="A5" s="2" t="s">
        <v>158</v>
      </c>
      <c r="B5" s="27" t="n">
        <f aca="false">COUNTA(Register!$A$3:$A$62)</f>
        <v>9</v>
      </c>
    </row>
    <row r="6" customFormat="false" ht="13.8" hidden="false" customHeight="false" outlineLevel="0" collapsed="false">
      <c r="A6" s="2" t="s">
        <v>159</v>
      </c>
      <c r="B6" s="27" t="n">
        <f aca="false">COUNTIF(Register!$P$3:$P$62,"Critical")</f>
        <v>3</v>
      </c>
    </row>
    <row r="7" customFormat="false" ht="13.8" hidden="false" customHeight="false" outlineLevel="0" collapsed="false">
      <c r="A7" s="2" t="s">
        <v>160</v>
      </c>
      <c r="B7" s="27" t="n">
        <f aca="false">(COUNTIF(Register!$Q$3:$Q$62,"Personal")+COUNTIF(Register!$Q$3:$Q$62,"Sensitive"))</f>
        <v>6</v>
      </c>
    </row>
    <row r="8" customFormat="false" ht="13.8" hidden="false" customHeight="false" outlineLevel="0" collapsed="false">
      <c r="A8" s="2" t="s">
        <v>34</v>
      </c>
      <c r="B8" s="27" t="n">
        <f aca="false">COUNTIF(Register!$I$3:$I$62,"AI tool")</f>
        <v>1</v>
      </c>
    </row>
    <row r="9" customFormat="false" ht="13.8" hidden="false" customHeight="false" outlineLevel="0" collapsed="false">
      <c r="A9" s="2" t="s">
        <v>161</v>
      </c>
      <c r="B9" s="28" t="n">
        <f aca="false">SUM(Register!$N$3:$N$62)</f>
        <v>2106</v>
      </c>
    </row>
    <row r="10" customFormat="false" ht="13.8" hidden="false" customHeight="false" outlineLevel="0" collapsed="false">
      <c r="A10" s="2" t="s">
        <v>162</v>
      </c>
      <c r="B10" s="27" t="n">
        <f aca="false">SUM(Register!$O$3:$O$62)*12</f>
        <v>180</v>
      </c>
    </row>
    <row r="11" customFormat="false" ht="13.8" hidden="false" customHeight="false" outlineLevel="0" collapsed="false">
      <c r="A11" s="2"/>
    </row>
    <row r="12" customFormat="false" ht="15" hidden="false" customHeight="false" outlineLevel="0" collapsed="false">
      <c r="A12" s="6" t="s">
        <v>163</v>
      </c>
    </row>
    <row r="13" customFormat="false" ht="13.8" hidden="false" customHeight="false" outlineLevel="0" collapsed="false">
      <c r="A13" s="2" t="s">
        <v>164</v>
      </c>
      <c r="B13" s="27" t="n">
        <f aca="false">SUMPRODUCT((Register!$A$3:$A$62&lt;&gt;"")*(Register!$J$3:$J$62=""))</f>
        <v>2</v>
      </c>
    </row>
    <row r="14" customFormat="false" ht="13.8" hidden="false" customHeight="false" outlineLevel="0" collapsed="false">
      <c r="A14" s="2" t="s">
        <v>165</v>
      </c>
      <c r="B14" s="27" t="n">
        <f aca="false">COUNTIF(Register!$L$3:$L$62,"One person")</f>
        <v>1</v>
      </c>
    </row>
    <row r="15" customFormat="false" ht="13.8" hidden="false" customHeight="false" outlineLevel="0" collapsed="false">
      <c r="A15" s="2" t="s">
        <v>166</v>
      </c>
      <c r="B15" s="27" t="n">
        <f aca="false">COUNTIF(Register!$K$3:$K$62,"Personal")</f>
        <v>2</v>
      </c>
    </row>
    <row r="16" customFormat="false" ht="13.8" hidden="false" customHeight="false" outlineLevel="0" collapsed="false">
      <c r="A16" s="2" t="s">
        <v>167</v>
      </c>
      <c r="B16" s="27" t="n">
        <f aca="false">SUMPRODUCT(((Register!$Q$3:$Q$62="Personal")+(Register!$Q$3:$Q$62="Sensitive"))*(Register!$T$3:$T$62="Elsewhere"))</f>
        <v>3</v>
      </c>
    </row>
    <row r="17" customFormat="false" ht="13.8" hidden="false" customHeight="false" outlineLevel="0" collapsed="false">
      <c r="A17" s="2"/>
    </row>
    <row r="18" customFormat="false" ht="15" hidden="false" customHeight="false" outlineLevel="0" collapsed="false">
      <c r="A18" s="6" t="s">
        <v>168</v>
      </c>
    </row>
    <row r="19" customFormat="false" ht="13.8" hidden="false" customHeight="false" outlineLevel="0" collapsed="false">
      <c r="A19" s="2" t="s">
        <v>169</v>
      </c>
      <c r="B19" s="27" t="n">
        <f aca="false">COUNTIF(Register!$B$3:$B$62,"Fix now")</f>
        <v>4</v>
      </c>
    </row>
    <row r="20" customFormat="false" ht="13.8" hidden="false" customHeight="false" outlineLevel="0" collapsed="false">
      <c r="A20" s="2" t="s">
        <v>170</v>
      </c>
      <c r="B20" s="27" t="n">
        <f aca="false">COUNTIF(Register!$B$3:$B$62,"Trustee decision")</f>
        <v>0</v>
      </c>
    </row>
    <row r="21" customFormat="false" ht="13.8" hidden="false" customHeight="false" outlineLevel="0" collapsed="false">
      <c r="A21" s="2" t="s">
        <v>171</v>
      </c>
      <c r="B21" s="27" t="n">
        <f aca="false">COUNTIF(Register!$B$3:$B$62,"Review this year")</f>
        <v>1</v>
      </c>
    </row>
    <row r="22" customFormat="false" ht="13.8" hidden="false" customHeight="false" outlineLevel="0" collapsed="false">
      <c r="A22" s="2" t="s">
        <v>172</v>
      </c>
      <c r="B22" s="27" t="n">
        <f aca="false">COUNTIF(Register!$B$3:$B$62,"Review at renewal")</f>
        <v>0</v>
      </c>
    </row>
    <row r="23" customFormat="false" ht="13.8" hidden="false" customHeight="false" outlineLevel="0" collapsed="false">
      <c r="A23" s="2" t="s">
        <v>124</v>
      </c>
      <c r="B23" s="27" t="n">
        <f aca="false">COUNTIF(Register!$B$3:$B$62,"Keep")</f>
        <v>4</v>
      </c>
    </row>
    <row r="24" customFormat="false" ht="13.8" hidden="false" customHeight="false" outlineLevel="0" collapsed="false">
      <c r="A24" s="2"/>
    </row>
    <row r="25" customFormat="false" ht="15" hidden="false" customHeight="false" outlineLevel="0" collapsed="false">
      <c r="A25" s="6" t="s">
        <v>173</v>
      </c>
    </row>
    <row r="26" customFormat="false" ht="13.8" hidden="false" customHeight="false" outlineLevel="0" collapsed="false">
      <c r="A26" s="2" t="s">
        <v>174</v>
      </c>
      <c r="B26" s="27" t="n">
        <f aca="false">COUNTIF(Register!$C$3:$C$62,"Red")</f>
        <v>3</v>
      </c>
    </row>
    <row r="27" customFormat="false" ht="13.8" hidden="false" customHeight="false" outlineLevel="0" collapsed="false">
      <c r="A27" s="2" t="s">
        <v>175</v>
      </c>
      <c r="B27" s="27" t="n">
        <f aca="false">COUNTIF(Register!$D$3:$D$62,"Red")</f>
        <v>3</v>
      </c>
    </row>
    <row r="28" customFormat="false" ht="13.8" hidden="false" customHeight="false" outlineLevel="0" collapsed="false">
      <c r="A28" s="2" t="s">
        <v>176</v>
      </c>
      <c r="B28" s="27" t="n">
        <f aca="false">COUNTIF(Register!$E$3:$E$62,"Red")</f>
        <v>2</v>
      </c>
    </row>
    <row r="29" customFormat="false" ht="13.8" hidden="false" customHeight="false" outlineLevel="0" collapsed="false">
      <c r="A29" s="2" t="s">
        <v>177</v>
      </c>
      <c r="B29" s="27" t="n">
        <f aca="false">COUNTIF(Register!$F$3:$F$62,"Red")</f>
        <v>2</v>
      </c>
    </row>
    <row r="30" customFormat="false" ht="13.8" hidden="false" customHeight="false" outlineLevel="0" collapsed="false">
      <c r="A30" s="2" t="s">
        <v>178</v>
      </c>
      <c r="B30" s="27" t="n">
        <f aca="false">COUNTIF(Register!$G$3:$G$62,"Red")</f>
        <v>1</v>
      </c>
    </row>
    <row r="31" customFormat="false" ht="13.8" hidden="false" customHeight="false" outlineLevel="0" collapsed="false">
      <c r="A31" s="2" t="s">
        <v>179</v>
      </c>
      <c r="B31" s="27" t="n">
        <f aca="false">COUNTIF(Register!$G$3:$G$62,"Not checked")</f>
        <v>5</v>
      </c>
    </row>
    <row r="32" customFormat="false" ht="13.8" hidden="false" customHeight="false" outlineLevel="0" collapsed="false">
      <c r="A32" s="2"/>
    </row>
    <row r="33" customFormat="false" ht="15" hidden="false" customHeight="false" outlineLevel="0" collapsed="false">
      <c r="A33" s="6" t="s">
        <v>180</v>
      </c>
    </row>
    <row r="34" customFormat="false" ht="13.8" hidden="false" customHeight="false" outlineLevel="0" collapsed="false">
      <c r="A34" s="2" t="s">
        <v>181</v>
      </c>
      <c r="B34" s="29" t="str">
        <f aca="false">"We use "&amp;B5&amp;" tools. "&amp;B6&amp;" are critical and "&amp;B7&amp;" hold personal or sensitive data."</f>
        <v>We use 9 tools. 3 are critical and 6 hold personal or sensitive data.</v>
      </c>
    </row>
    <row r="35" customFormat="false" ht="23.85" hidden="false" customHeight="false" outlineLevel="0" collapsed="false">
      <c r="A35" s="2" t="s">
        <v>182</v>
      </c>
      <c r="B35" s="29" t="str">
        <f aca="false">"Fixes this month: "&amp;B19&amp;". Most are free: named owners, second admins, MFA, and moving work off personal accounts."</f>
        <v>Fixes this month: 4. Most are free: named owners, second admins, MFA, and moving work off personal accounts.</v>
      </c>
    </row>
    <row r="36" customFormat="false" ht="23.85" hidden="false" customHeight="false" outlineLevel="0" collapsed="false">
      <c r="A36" s="2" t="s">
        <v>183</v>
      </c>
      <c r="B36" s="29" t="str">
        <f aca="false">"Trustee decisions needed: "&amp;B20&amp;". Reviews this year: "&amp;B21&amp;". Each has an owner and a next step in the register."</f>
        <v>Trustee decisions needed: 0. Reviews this year: 1. Each has an owner and a next step in the register.</v>
      </c>
    </row>
    <row r="37" customFormat="false" ht="13.8" hidden="false" customHeight="false" outlineLevel="0" collapsed="false">
      <c r="A37" s="2"/>
    </row>
    <row r="38" customFormat="false" ht="23.85" hidden="false" customHeight="false" outlineLevel="0" collapsed="false">
      <c r="A38" s="4" t="s">
        <v>184</v>
      </c>
    </row>
    <row r="39" customFormat="false" ht="23.85" hidden="false" customHeight="false" outlineLevel="0" collapsed="false">
      <c r="A39" s="4" t="s">
        <v>47</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Jura Labs CIC. CC BY 4.0: creativecommons.org/licenses/by/4.0&amp;R&amp;8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2"/>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1" width="30"/>
    <col collapsed="false" customWidth="true" hidden="false" outlineLevel="0" max="2" min="2" style="1" width="18"/>
    <col collapsed="false" customWidth="true" hidden="false" outlineLevel="0" max="3" min="3" style="1" width="6"/>
    <col collapsed="false" customWidth="true" hidden="false" outlineLevel="0" max="4" min="4" style="1" width="34"/>
    <col collapsed="false" customWidth="true" hidden="false" outlineLevel="0" max="5" min="5" style="1" width="24"/>
    <col collapsed="false" customWidth="true" hidden="false" outlineLevel="0" max="6" min="6" style="1" width="11"/>
    <col collapsed="false" customWidth="true" hidden="false" outlineLevel="0" max="7" min="7" style="1" width="12"/>
    <col collapsed="false" customWidth="true" hidden="false" outlineLevel="0" max="8" min="8" style="1" width="16"/>
    <col collapsed="false" customWidth="true" hidden="false" outlineLevel="0" max="9" min="9" style="1" width="9"/>
    <col collapsed="false" customWidth="true" hidden="false" outlineLevel="0" max="10" min="10" style="1" width="36"/>
  </cols>
  <sheetData>
    <row r="1" customFormat="false" ht="30" hidden="false" customHeight="true" outlineLevel="0" collapsed="false">
      <c r="A1" s="30" t="s">
        <v>185</v>
      </c>
      <c r="B1" s="30"/>
      <c r="C1" s="30"/>
      <c r="D1" s="30"/>
      <c r="E1" s="30"/>
      <c r="F1" s="30"/>
      <c r="G1" s="30"/>
      <c r="H1" s="30"/>
      <c r="I1" s="30"/>
      <c r="J1" s="30"/>
    </row>
    <row r="2" customFormat="false" ht="33.75" hidden="false" customHeight="true" outlineLevel="0" collapsed="false">
      <c r="A2" s="15" t="s">
        <v>186</v>
      </c>
      <c r="B2" s="15" t="s">
        <v>187</v>
      </c>
      <c r="C2" s="15" t="s">
        <v>188</v>
      </c>
      <c r="D2" s="15" t="s">
        <v>189</v>
      </c>
      <c r="E2" s="15" t="s">
        <v>190</v>
      </c>
      <c r="F2" s="15" t="s">
        <v>191</v>
      </c>
      <c r="G2" s="15" t="s">
        <v>192</v>
      </c>
      <c r="H2" s="15" t="s">
        <v>193</v>
      </c>
      <c r="I2" s="15" t="s">
        <v>174</v>
      </c>
      <c r="J2" s="15" t="s">
        <v>194</v>
      </c>
    </row>
    <row r="3" customFormat="false" ht="23.85" hidden="false" customHeight="false" outlineLevel="0" collapsed="false">
      <c r="A3" s="16" t="s">
        <v>195</v>
      </c>
      <c r="B3" s="16" t="s">
        <v>196</v>
      </c>
      <c r="C3" s="16" t="n">
        <v>1</v>
      </c>
      <c r="D3" s="16" t="s">
        <v>197</v>
      </c>
      <c r="E3" s="16"/>
      <c r="F3" s="18" t="str">
        <f aca="false">IF($E3="","",IF(OR($E3="Saved or exported as a file",$E3="Sent by email",$E3="Downloaded to a device",$E3="Pasted into an AI tool"),"Yes","No"))</f>
        <v/>
      </c>
      <c r="G3" s="18" t="str">
        <f aca="false">IF($D3="","",IF(ISNA(MATCH($D3,Register!$A$3:$A$62,0)),"Not in register",IF(INDEX(Register!$I$3:$I$62,MATCH($D3,Register!$A$3:$A$62,0))="Devices","On devices",IF(INDEX(Register!$T$3:$T$62,MATCH($D3,Register!$A$3:$A$62,0))="","Not recorded",INDEX(Register!$T$3:$T$62,MATCH($D3,Register!$A$3:$A$62,0))))))</f>
        <v>Not in register</v>
      </c>
      <c r="H3" s="18" t="str">
        <f aca="false">IF($D3="","",IF(ISNA(MATCH($D3,Register!$A$3:$A$62,0)),"",IF(INDEX(Register!$J$3:$J$62,MATCH($D3,Register!$A$3:$A$62,0))="","Nobody",INDEX(Register!$J$3:$J$62,MATCH($D3,Register!$A$3:$A$62,0)))))</f>
        <v/>
      </c>
      <c r="I3" s="18" t="str">
        <f aca="false">IF($D3="","",IFERROR(INDEX(Register!$C$3:$C$62,MATCH($D3,Register!$A$3:$A$62,0)),""))</f>
        <v/>
      </c>
      <c r="J3" s="16" t="s">
        <v>198</v>
      </c>
    </row>
    <row r="4" customFormat="false" ht="23.85" hidden="false" customHeight="false" outlineLevel="0" collapsed="false">
      <c r="A4" s="16" t="s">
        <v>195</v>
      </c>
      <c r="B4" s="16" t="s">
        <v>196</v>
      </c>
      <c r="C4" s="16" t="n">
        <v>2</v>
      </c>
      <c r="D4" s="16" t="s">
        <v>137</v>
      </c>
      <c r="E4" s="16" t="s">
        <v>199</v>
      </c>
      <c r="F4" s="18" t="str">
        <f aca="false">IF($E4="","",IF(OR($E4="Saved or exported as a file",$E4="Sent by email",$E4="Downloaded to a device",$E4="Pasted into an AI tool"),"Yes","No"))</f>
        <v>No</v>
      </c>
      <c r="G4" s="18" t="str">
        <f aca="false">IF($D4="","",IF(ISNA(MATCH($D4,Register!$A$3:$A$62,0)),"Not in register",IF(INDEX(Register!$I$3:$I$62,MATCH($D4,Register!$A$3:$A$62,0))="Devices","On devices",IF(INDEX(Register!$T$3:$T$62,MATCH($D4,Register!$A$3:$A$62,0))="","Not recorded",INDEX(Register!$T$3:$T$62,MATCH($D4,Register!$A$3:$A$62,0))))))</f>
        <v>UK, EU or EEA</v>
      </c>
      <c r="H4" s="18" t="str">
        <f aca="false">IF($D4="","",IF(ISNA(MATCH($D4,Register!$A$3:$A$62,0)),"",IF(INDEX(Register!$J$3:$J$62,MATCH($D4,Register!$A$3:$A$62,0))="","Nobody",INDEX(Register!$J$3:$J$62,MATCH($D4,Register!$A$3:$A$62,0)))))</f>
        <v>Fundraising lead</v>
      </c>
      <c r="I4" s="18" t="str">
        <f aca="false">IF($D4="","",IFERROR(INDEX(Register!$C$3:$C$62,MATCH($D4,Register!$A$3:$A$62,0)),""))</f>
        <v>Green</v>
      </c>
      <c r="J4" s="16"/>
    </row>
    <row r="5" customFormat="false" ht="12.8" hidden="false" customHeight="false" outlineLevel="0" collapsed="false">
      <c r="A5" s="16" t="s">
        <v>195</v>
      </c>
      <c r="B5" s="16" t="s">
        <v>196</v>
      </c>
      <c r="C5" s="16" t="n">
        <v>3</v>
      </c>
      <c r="D5" s="16" t="s">
        <v>109</v>
      </c>
      <c r="E5" s="16" t="s">
        <v>200</v>
      </c>
      <c r="F5" s="18" t="str">
        <f aca="false">IF($E5="","",IF(OR($E5="Saved or exported as a file",$E5="Sent by email",$E5="Downloaded to a device",$E5="Pasted into an AI tool"),"Yes","No"))</f>
        <v>No</v>
      </c>
      <c r="G5" s="18" t="str">
        <f aca="false">IF($D5="","",IF(ISNA(MATCH($D5,Register!$A$3:$A$62,0)),"Not in register",IF(INDEX(Register!$I$3:$I$62,MATCH($D5,Register!$A$3:$A$62,0))="Devices","On devices",IF(INDEX(Register!$T$3:$T$62,MATCH($D5,Register!$A$3:$A$62,0))="","Not recorded",INDEX(Register!$T$3:$T$62,MATCH($D5,Register!$A$3:$A$62,0))))))</f>
        <v>Elsewhere</v>
      </c>
      <c r="H5" s="18" t="str">
        <f aca="false">IF($D5="","",IF(ISNA(MATCH($D5,Register!$A$3:$A$62,0)),"",IF(INDEX(Register!$J$3:$J$62,MATCH($D5,Register!$A$3:$A$62,0))="","Nobody",INDEX(Register!$J$3:$J$62,MATCH($D5,Register!$A$3:$A$62,0)))))</f>
        <v>Comms lead</v>
      </c>
      <c r="I5" s="18" t="str">
        <f aca="false">IF($D5="","",IFERROR(INDEX(Register!$C$3:$C$62,MATCH($D5,Register!$A$3:$A$62,0)),""))</f>
        <v>Green</v>
      </c>
      <c r="J5" s="16" t="s">
        <v>201</v>
      </c>
    </row>
    <row r="6" customFormat="false" ht="23.85" hidden="false" customHeight="false" outlineLevel="0" collapsed="false">
      <c r="A6" s="16" t="s">
        <v>195</v>
      </c>
      <c r="B6" s="16" t="s">
        <v>196</v>
      </c>
      <c r="C6" s="16" t="n">
        <v>4</v>
      </c>
      <c r="D6" s="16" t="s">
        <v>126</v>
      </c>
      <c r="E6" s="16" t="s">
        <v>202</v>
      </c>
      <c r="F6" s="18" t="str">
        <f aca="false">IF($E6="","",IF(OR($E6="Saved or exported as a file",$E6="Sent by email",$E6="Downloaded to a device",$E6="Pasted into an AI tool"),"Yes","No"))</f>
        <v>Yes</v>
      </c>
      <c r="G6" s="18" t="str">
        <f aca="false">IF($D6="","",IF(ISNA(MATCH($D6,Register!$A$3:$A$62,0)),"Not in register",IF(INDEX(Register!$I$3:$I$62,MATCH($D6,Register!$A$3:$A$62,0))="Devices","On devices",IF(INDEX(Register!$T$3:$T$62,MATCH($D6,Register!$A$3:$A$62,0))="","Not recorded",INDEX(Register!$T$3:$T$62,MATCH($D6,Register!$A$3:$A$62,0))))))</f>
        <v>Elsewhere</v>
      </c>
      <c r="H6" s="18" t="str">
        <f aca="false">IF($D6="","",IF(ISNA(MATCH($D6,Register!$A$3:$A$62,0)),"",IF(INDEX(Register!$J$3:$J$62,MATCH($D6,Register!$A$3:$A$62,0))="","Nobody",INDEX(Register!$J$3:$J$62,MATCH($D6,Register!$A$3:$A$62,0)))))</f>
        <v>Nobody</v>
      </c>
      <c r="I6" s="18" t="str">
        <f aca="false">IF($D6="","",IFERROR(INDEX(Register!$C$3:$C$62,MATCH($D6,Register!$A$3:$A$62,0)),""))</f>
        <v>Red</v>
      </c>
      <c r="J6" s="16" t="s">
        <v>203</v>
      </c>
    </row>
    <row r="7" customFormat="false" ht="23.85" hidden="false" customHeight="false" outlineLevel="0" collapsed="false">
      <c r="A7" s="16" t="s">
        <v>195</v>
      </c>
      <c r="B7" s="16" t="s">
        <v>196</v>
      </c>
      <c r="C7" s="16" t="n">
        <v>5</v>
      </c>
      <c r="D7" s="16" t="s">
        <v>92</v>
      </c>
      <c r="E7" s="16" t="s">
        <v>204</v>
      </c>
      <c r="F7" s="18" t="str">
        <f aca="false">IF($E7="","",IF(OR($E7="Saved or exported as a file",$E7="Sent by email",$E7="Downloaded to a device",$E7="Pasted into an AI tool"),"Yes","No"))</f>
        <v>Yes</v>
      </c>
      <c r="G7" s="18" t="str">
        <f aca="false">IF($D7="","",IF(ISNA(MATCH($D7,Register!$A$3:$A$62,0)),"Not in register",IF(INDEX(Register!$I$3:$I$62,MATCH($D7,Register!$A$3:$A$62,0))="Devices","On devices",IF(INDEX(Register!$T$3:$T$62,MATCH($D7,Register!$A$3:$A$62,0))="","Not recorded",INDEX(Register!$T$3:$T$62,MATCH($D7,Register!$A$3:$A$62,0))))))</f>
        <v>UK, EU or EEA</v>
      </c>
      <c r="H7" s="18" t="str">
        <f aca="false">IF($D7="","",IF(ISNA(MATCH($D7,Register!$A$3:$A$62,0)),"",IF(INDEX(Register!$J$3:$J$62,MATCH($D7,Register!$A$3:$A$62,0))="","Nobody",INDEX(Register!$J$3:$J$62,MATCH($D7,Register!$A$3:$A$62,0)))))</f>
        <v>Office manager</v>
      </c>
      <c r="I7" s="18" t="str">
        <f aca="false">IF($D7="","",IFERROR(INDEX(Register!$C$3:$C$62,MATCH($D7,Register!$A$3:$A$62,0)),""))</f>
        <v>Green</v>
      </c>
      <c r="J7" s="16" t="s">
        <v>205</v>
      </c>
    </row>
    <row r="8" customFormat="false" ht="12.8" hidden="false" customHeight="false" outlineLevel="0" collapsed="false">
      <c r="A8" s="16" t="s">
        <v>195</v>
      </c>
      <c r="B8" s="16" t="s">
        <v>196</v>
      </c>
      <c r="C8" s="16" t="n">
        <v>6</v>
      </c>
      <c r="D8" s="16" t="s">
        <v>145</v>
      </c>
      <c r="E8" s="16" t="s">
        <v>206</v>
      </c>
      <c r="F8" s="18" t="str">
        <f aca="false">IF($E8="","",IF(OR($E8="Saved or exported as a file",$E8="Sent by email",$E8="Downloaded to a device",$E8="Pasted into an AI tool"),"Yes","No"))</f>
        <v>Yes</v>
      </c>
      <c r="G8" s="18" t="str">
        <f aca="false">IF($D8="","",IF(ISNA(MATCH($D8,Register!$A$3:$A$62,0)),"Not in register",IF(INDEX(Register!$I$3:$I$62,MATCH($D8,Register!$A$3:$A$62,0))="Devices","On devices",IF(INDEX(Register!$T$3:$T$62,MATCH($D8,Register!$A$3:$A$62,0))="","Not recorded",INDEX(Register!$T$3:$T$62,MATCH($D8,Register!$A$3:$A$62,0))))))</f>
        <v>On devices</v>
      </c>
      <c r="H8" s="18" t="str">
        <f aca="false">IF($D8="","",IF(ISNA(MATCH($D8,Register!$A$3:$A$62,0)),"",IF(INDEX(Register!$J$3:$J$62,MATCH($D8,Register!$A$3:$A$62,0))="","Nobody",INDEX(Register!$J$3:$J$62,MATCH($D8,Register!$A$3:$A$62,0)))))</f>
        <v>Office manager</v>
      </c>
      <c r="I8" s="18" t="str">
        <f aca="false">IF($D8="","",IFERROR(INDEX(Register!$C$3:$C$62,MATCH($D8,Register!$A$3:$A$62,0)),""))</f>
        <v>Red</v>
      </c>
      <c r="J8" s="16"/>
    </row>
    <row r="9" customFormat="false" ht="23.85" hidden="false" customHeight="false" outlineLevel="0" collapsed="false">
      <c r="A9" s="16" t="s">
        <v>207</v>
      </c>
      <c r="B9" s="16" t="s">
        <v>196</v>
      </c>
      <c r="C9" s="16" t="n">
        <v>1</v>
      </c>
      <c r="D9" s="16" t="s">
        <v>92</v>
      </c>
      <c r="E9" s="16"/>
      <c r="F9" s="18" t="str">
        <f aca="false">IF($E9="","",IF(OR($E9="Saved or exported as a file",$E9="Sent by email",$E9="Downloaded to a device",$E9="Pasted into an AI tool"),"Yes","No"))</f>
        <v/>
      </c>
      <c r="G9" s="18" t="str">
        <f aca="false">IF($D9="","",IF(ISNA(MATCH($D9,Register!$A$3:$A$62,0)),"Not in register",IF(INDEX(Register!$I$3:$I$62,MATCH($D9,Register!$A$3:$A$62,0))="Devices","On devices",IF(INDEX(Register!$T$3:$T$62,MATCH($D9,Register!$A$3:$A$62,0))="","Not recorded",INDEX(Register!$T$3:$T$62,MATCH($D9,Register!$A$3:$A$62,0))))))</f>
        <v>UK, EU or EEA</v>
      </c>
      <c r="H9" s="18" t="str">
        <f aca="false">IF($D9="","",IF(ISNA(MATCH($D9,Register!$A$3:$A$62,0)),"",IF(INDEX(Register!$J$3:$J$62,MATCH($D9,Register!$A$3:$A$62,0))="","Nobody",INDEX(Register!$J$3:$J$62,MATCH($D9,Register!$A$3:$A$62,0)))))</f>
        <v>Office manager</v>
      </c>
      <c r="I9" s="18" t="str">
        <f aca="false">IF($D9="","",IFERROR(INDEX(Register!$C$3:$C$62,MATCH($D9,Register!$A$3:$A$62,0)),""))</f>
        <v>Green</v>
      </c>
      <c r="J9" s="16" t="s">
        <v>208</v>
      </c>
    </row>
    <row r="10" customFormat="false" ht="23.85" hidden="false" customHeight="false" outlineLevel="0" collapsed="false">
      <c r="A10" s="16" t="s">
        <v>207</v>
      </c>
      <c r="B10" s="16" t="s">
        <v>196</v>
      </c>
      <c r="C10" s="16" t="n">
        <v>2</v>
      </c>
      <c r="D10" s="16" t="s">
        <v>150</v>
      </c>
      <c r="E10" s="16" t="s">
        <v>209</v>
      </c>
      <c r="F10" s="18" t="str">
        <f aca="false">IF($E10="","",IF(OR($E10="Saved or exported as a file",$E10="Sent by email",$E10="Downloaded to a device",$E10="Pasted into an AI tool"),"Yes","No"))</f>
        <v>Yes</v>
      </c>
      <c r="G10" s="18" t="str">
        <f aca="false">IF($D10="","",IF(ISNA(MATCH($D10,Register!$A$3:$A$62,0)),"Not in register",IF(INDEX(Register!$I$3:$I$62,MATCH($D10,Register!$A$3:$A$62,0))="Devices","On devices",IF(INDEX(Register!$T$3:$T$62,MATCH($D10,Register!$A$3:$A$62,0))="","Not recorded",INDEX(Register!$T$3:$T$62,MATCH($D10,Register!$A$3:$A$62,0))))))</f>
        <v>Elsewhere</v>
      </c>
      <c r="H10" s="18" t="str">
        <f aca="false">IF($D10="","",IF(ISNA(MATCH($D10,Register!$A$3:$A$62,0)),"",IF(INDEX(Register!$J$3:$J$62,MATCH($D10,Register!$A$3:$A$62,0))="","Nobody",INDEX(Register!$J$3:$J$62,MATCH($D10,Register!$A$3:$A$62,0)))))</f>
        <v>Nobody</v>
      </c>
      <c r="I10" s="18" t="str">
        <f aca="false">IF($D10="","",IFERROR(INDEX(Register!$C$3:$C$62,MATCH($D10,Register!$A$3:$A$62,0)),""))</f>
        <v>Red</v>
      </c>
      <c r="J10" s="16" t="s">
        <v>210</v>
      </c>
    </row>
    <row r="11" customFormat="false" ht="12.8" hidden="false" customHeight="false" outlineLevel="0" collapsed="false">
      <c r="A11" s="21"/>
      <c r="B11" s="21"/>
      <c r="C11" s="21"/>
      <c r="D11" s="21"/>
      <c r="E11" s="21"/>
      <c r="F11" s="23" t="str">
        <f aca="false">IF($E11="","",IF(OR($E11="Saved or exported as a file",$E11="Sent by email",$E11="Downloaded to a device",$E11="Pasted into an AI tool"),"Yes","No"))</f>
        <v/>
      </c>
      <c r="G11" s="23" t="str">
        <f aca="false">IF($D11="","",IF(ISNA(MATCH($D11,Register!$A$3:$A$62,0)),"Not in register",IF(INDEX(Register!$I$3:$I$62,MATCH($D11,Register!$A$3:$A$62,0))="Devices","On devices",IF(INDEX(Register!$T$3:$T$62,MATCH($D11,Register!$A$3:$A$62,0))="","Not recorded",INDEX(Register!$T$3:$T$62,MATCH($D11,Register!$A$3:$A$62,0))))))</f>
        <v/>
      </c>
      <c r="H11" s="23" t="str">
        <f aca="false">IF($D11="","",IF(ISNA(MATCH($D11,Register!$A$3:$A$62,0)),"",IF(INDEX(Register!$J$3:$J$62,MATCH($D11,Register!$A$3:$A$62,0))="","Nobody",INDEX(Register!$J$3:$J$62,MATCH($D11,Register!$A$3:$A$62,0)))))</f>
        <v/>
      </c>
      <c r="I11" s="23" t="str">
        <f aca="false">IF($D11="","",IFERROR(INDEX(Register!$C$3:$C$62,MATCH($D11,Register!$A$3:$A$62,0)),""))</f>
        <v/>
      </c>
      <c r="J11" s="21"/>
    </row>
    <row r="12" customFormat="false" ht="12.8" hidden="false" customHeight="false" outlineLevel="0" collapsed="false">
      <c r="A12" s="21"/>
      <c r="B12" s="21"/>
      <c r="C12" s="21"/>
      <c r="D12" s="21"/>
      <c r="E12" s="21"/>
      <c r="F12" s="23" t="str">
        <f aca="false">IF($E12="","",IF(OR($E12="Saved or exported as a file",$E12="Sent by email",$E12="Downloaded to a device",$E12="Pasted into an AI tool"),"Yes","No"))</f>
        <v/>
      </c>
      <c r="G12" s="23" t="str">
        <f aca="false">IF($D12="","",IF(ISNA(MATCH($D12,Register!$A$3:$A$62,0)),"Not in register",IF(INDEX(Register!$I$3:$I$62,MATCH($D12,Register!$A$3:$A$62,0))="Devices","On devices",IF(INDEX(Register!$T$3:$T$62,MATCH($D12,Register!$A$3:$A$62,0))="","Not recorded",INDEX(Register!$T$3:$T$62,MATCH($D12,Register!$A$3:$A$62,0))))))</f>
        <v/>
      </c>
      <c r="H12" s="23" t="str">
        <f aca="false">IF($D12="","",IF(ISNA(MATCH($D12,Register!$A$3:$A$62,0)),"",IF(INDEX(Register!$J$3:$J$62,MATCH($D12,Register!$A$3:$A$62,0))="","Nobody",INDEX(Register!$J$3:$J$62,MATCH($D12,Register!$A$3:$A$62,0)))))</f>
        <v/>
      </c>
      <c r="I12" s="23" t="str">
        <f aca="false">IF($D12="","",IFERROR(INDEX(Register!$C$3:$C$62,MATCH($D12,Register!$A$3:$A$62,0)),""))</f>
        <v/>
      </c>
      <c r="J12" s="21"/>
    </row>
    <row r="13" customFormat="false" ht="12.8" hidden="false" customHeight="false" outlineLevel="0" collapsed="false">
      <c r="A13" s="21"/>
      <c r="B13" s="21"/>
      <c r="C13" s="21"/>
      <c r="D13" s="21"/>
      <c r="E13" s="21"/>
      <c r="F13" s="23" t="str">
        <f aca="false">IF($E13="","",IF(OR($E13="Saved or exported as a file",$E13="Sent by email",$E13="Downloaded to a device",$E13="Pasted into an AI tool"),"Yes","No"))</f>
        <v/>
      </c>
      <c r="G13" s="23" t="str">
        <f aca="false">IF($D13="","",IF(ISNA(MATCH($D13,Register!$A$3:$A$62,0)),"Not in register",IF(INDEX(Register!$I$3:$I$62,MATCH($D13,Register!$A$3:$A$62,0))="Devices","On devices",IF(INDEX(Register!$T$3:$T$62,MATCH($D13,Register!$A$3:$A$62,0))="","Not recorded",INDEX(Register!$T$3:$T$62,MATCH($D13,Register!$A$3:$A$62,0))))))</f>
        <v/>
      </c>
      <c r="H13" s="23" t="str">
        <f aca="false">IF($D13="","",IF(ISNA(MATCH($D13,Register!$A$3:$A$62,0)),"",IF(INDEX(Register!$J$3:$J$62,MATCH($D13,Register!$A$3:$A$62,0))="","Nobody",INDEX(Register!$J$3:$J$62,MATCH($D13,Register!$A$3:$A$62,0)))))</f>
        <v/>
      </c>
      <c r="I13" s="23" t="str">
        <f aca="false">IF($D13="","",IFERROR(INDEX(Register!$C$3:$C$62,MATCH($D13,Register!$A$3:$A$62,0)),""))</f>
        <v/>
      </c>
      <c r="J13" s="21"/>
    </row>
    <row r="14" customFormat="false" ht="12.8" hidden="false" customHeight="false" outlineLevel="0" collapsed="false">
      <c r="A14" s="21"/>
      <c r="B14" s="21"/>
      <c r="C14" s="21"/>
      <c r="D14" s="21"/>
      <c r="E14" s="21"/>
      <c r="F14" s="23" t="str">
        <f aca="false">IF($E14="","",IF(OR($E14="Saved or exported as a file",$E14="Sent by email",$E14="Downloaded to a device",$E14="Pasted into an AI tool"),"Yes","No"))</f>
        <v/>
      </c>
      <c r="G14" s="23" t="str">
        <f aca="false">IF($D14="","",IF(ISNA(MATCH($D14,Register!$A$3:$A$62,0)),"Not in register",IF(INDEX(Register!$I$3:$I$62,MATCH($D14,Register!$A$3:$A$62,0))="Devices","On devices",IF(INDEX(Register!$T$3:$T$62,MATCH($D14,Register!$A$3:$A$62,0))="","Not recorded",INDEX(Register!$T$3:$T$62,MATCH($D14,Register!$A$3:$A$62,0))))))</f>
        <v/>
      </c>
      <c r="H14" s="23" t="str">
        <f aca="false">IF($D14="","",IF(ISNA(MATCH($D14,Register!$A$3:$A$62,0)),"",IF(INDEX(Register!$J$3:$J$62,MATCH($D14,Register!$A$3:$A$62,0))="","Nobody",INDEX(Register!$J$3:$J$62,MATCH($D14,Register!$A$3:$A$62,0)))))</f>
        <v/>
      </c>
      <c r="I14" s="23" t="str">
        <f aca="false">IF($D14="","",IFERROR(INDEX(Register!$C$3:$C$62,MATCH($D14,Register!$A$3:$A$62,0)),""))</f>
        <v/>
      </c>
      <c r="J14" s="21"/>
    </row>
    <row r="15" customFormat="false" ht="12.8" hidden="false" customHeight="false" outlineLevel="0" collapsed="false">
      <c r="A15" s="21"/>
      <c r="B15" s="21"/>
      <c r="C15" s="21"/>
      <c r="D15" s="21"/>
      <c r="E15" s="21"/>
      <c r="F15" s="23" t="str">
        <f aca="false">IF($E15="","",IF(OR($E15="Saved or exported as a file",$E15="Sent by email",$E15="Downloaded to a device",$E15="Pasted into an AI tool"),"Yes","No"))</f>
        <v/>
      </c>
      <c r="G15" s="23" t="str">
        <f aca="false">IF($D15="","",IF(ISNA(MATCH($D15,Register!$A$3:$A$62,0)),"Not in register",IF(INDEX(Register!$I$3:$I$62,MATCH($D15,Register!$A$3:$A$62,0))="Devices","On devices",IF(INDEX(Register!$T$3:$T$62,MATCH($D15,Register!$A$3:$A$62,0))="","Not recorded",INDEX(Register!$T$3:$T$62,MATCH($D15,Register!$A$3:$A$62,0))))))</f>
        <v/>
      </c>
      <c r="H15" s="23" t="str">
        <f aca="false">IF($D15="","",IF(ISNA(MATCH($D15,Register!$A$3:$A$62,0)),"",IF(INDEX(Register!$J$3:$J$62,MATCH($D15,Register!$A$3:$A$62,0))="","Nobody",INDEX(Register!$J$3:$J$62,MATCH($D15,Register!$A$3:$A$62,0)))))</f>
        <v/>
      </c>
      <c r="I15" s="23" t="str">
        <f aca="false">IF($D15="","",IFERROR(INDEX(Register!$C$3:$C$62,MATCH($D15,Register!$A$3:$A$62,0)),""))</f>
        <v/>
      </c>
      <c r="J15" s="21"/>
    </row>
    <row r="16" customFormat="false" ht="12.8" hidden="false" customHeight="false" outlineLevel="0" collapsed="false">
      <c r="A16" s="21"/>
      <c r="B16" s="21"/>
      <c r="C16" s="21"/>
      <c r="D16" s="21"/>
      <c r="E16" s="21"/>
      <c r="F16" s="23" t="str">
        <f aca="false">IF($E16="","",IF(OR($E16="Saved or exported as a file",$E16="Sent by email",$E16="Downloaded to a device",$E16="Pasted into an AI tool"),"Yes","No"))</f>
        <v/>
      </c>
      <c r="G16" s="23" t="str">
        <f aca="false">IF($D16="","",IF(ISNA(MATCH($D16,Register!$A$3:$A$62,0)),"Not in register",IF(INDEX(Register!$I$3:$I$62,MATCH($D16,Register!$A$3:$A$62,0))="Devices","On devices",IF(INDEX(Register!$T$3:$T$62,MATCH($D16,Register!$A$3:$A$62,0))="","Not recorded",INDEX(Register!$T$3:$T$62,MATCH($D16,Register!$A$3:$A$62,0))))))</f>
        <v/>
      </c>
      <c r="H16" s="23" t="str">
        <f aca="false">IF($D16="","",IF(ISNA(MATCH($D16,Register!$A$3:$A$62,0)),"",IF(INDEX(Register!$J$3:$J$62,MATCH($D16,Register!$A$3:$A$62,0))="","Nobody",INDEX(Register!$J$3:$J$62,MATCH($D16,Register!$A$3:$A$62,0)))))</f>
        <v/>
      </c>
      <c r="I16" s="23" t="str">
        <f aca="false">IF($D16="","",IFERROR(INDEX(Register!$C$3:$C$62,MATCH($D16,Register!$A$3:$A$62,0)),""))</f>
        <v/>
      </c>
      <c r="J16" s="21"/>
    </row>
    <row r="17" customFormat="false" ht="12.8" hidden="false" customHeight="false" outlineLevel="0" collapsed="false">
      <c r="A17" s="21"/>
      <c r="B17" s="21"/>
      <c r="C17" s="21"/>
      <c r="D17" s="21"/>
      <c r="E17" s="21"/>
      <c r="F17" s="23" t="str">
        <f aca="false">IF($E17="","",IF(OR($E17="Saved or exported as a file",$E17="Sent by email",$E17="Downloaded to a device",$E17="Pasted into an AI tool"),"Yes","No"))</f>
        <v/>
      </c>
      <c r="G17" s="23" t="str">
        <f aca="false">IF($D17="","",IF(ISNA(MATCH($D17,Register!$A$3:$A$62,0)),"Not in register",IF(INDEX(Register!$I$3:$I$62,MATCH($D17,Register!$A$3:$A$62,0))="Devices","On devices",IF(INDEX(Register!$T$3:$T$62,MATCH($D17,Register!$A$3:$A$62,0))="","Not recorded",INDEX(Register!$T$3:$T$62,MATCH($D17,Register!$A$3:$A$62,0))))))</f>
        <v/>
      </c>
      <c r="H17" s="23" t="str">
        <f aca="false">IF($D17="","",IF(ISNA(MATCH($D17,Register!$A$3:$A$62,0)),"",IF(INDEX(Register!$J$3:$J$62,MATCH($D17,Register!$A$3:$A$62,0))="","Nobody",INDEX(Register!$J$3:$J$62,MATCH($D17,Register!$A$3:$A$62,0)))))</f>
        <v/>
      </c>
      <c r="I17" s="23" t="str">
        <f aca="false">IF($D17="","",IFERROR(INDEX(Register!$C$3:$C$62,MATCH($D17,Register!$A$3:$A$62,0)),""))</f>
        <v/>
      </c>
      <c r="J17" s="21"/>
    </row>
    <row r="18" customFormat="false" ht="12.8" hidden="false" customHeight="false" outlineLevel="0" collapsed="false">
      <c r="A18" s="21"/>
      <c r="B18" s="21"/>
      <c r="C18" s="21"/>
      <c r="D18" s="21"/>
      <c r="E18" s="21"/>
      <c r="F18" s="23" t="str">
        <f aca="false">IF($E18="","",IF(OR($E18="Saved or exported as a file",$E18="Sent by email",$E18="Downloaded to a device",$E18="Pasted into an AI tool"),"Yes","No"))</f>
        <v/>
      </c>
      <c r="G18" s="23" t="str">
        <f aca="false">IF($D18="","",IF(ISNA(MATCH($D18,Register!$A$3:$A$62,0)),"Not in register",IF(INDEX(Register!$I$3:$I$62,MATCH($D18,Register!$A$3:$A$62,0))="Devices","On devices",IF(INDEX(Register!$T$3:$T$62,MATCH($D18,Register!$A$3:$A$62,0))="","Not recorded",INDEX(Register!$T$3:$T$62,MATCH($D18,Register!$A$3:$A$62,0))))))</f>
        <v/>
      </c>
      <c r="H18" s="23" t="str">
        <f aca="false">IF($D18="","",IF(ISNA(MATCH($D18,Register!$A$3:$A$62,0)),"",IF(INDEX(Register!$J$3:$J$62,MATCH($D18,Register!$A$3:$A$62,0))="","Nobody",INDEX(Register!$J$3:$J$62,MATCH($D18,Register!$A$3:$A$62,0)))))</f>
        <v/>
      </c>
      <c r="I18" s="23" t="str">
        <f aca="false">IF($D18="","",IFERROR(INDEX(Register!$C$3:$C$62,MATCH($D18,Register!$A$3:$A$62,0)),""))</f>
        <v/>
      </c>
      <c r="J18" s="21"/>
    </row>
    <row r="19" customFormat="false" ht="12.8" hidden="false" customHeight="false" outlineLevel="0" collapsed="false">
      <c r="A19" s="21"/>
      <c r="B19" s="21"/>
      <c r="C19" s="21"/>
      <c r="D19" s="21"/>
      <c r="E19" s="21"/>
      <c r="F19" s="23" t="str">
        <f aca="false">IF($E19="","",IF(OR($E19="Saved or exported as a file",$E19="Sent by email",$E19="Downloaded to a device",$E19="Pasted into an AI tool"),"Yes","No"))</f>
        <v/>
      </c>
      <c r="G19" s="23" t="str">
        <f aca="false">IF($D19="","",IF(ISNA(MATCH($D19,Register!$A$3:$A$62,0)),"Not in register",IF(INDEX(Register!$I$3:$I$62,MATCH($D19,Register!$A$3:$A$62,0))="Devices","On devices",IF(INDEX(Register!$T$3:$T$62,MATCH($D19,Register!$A$3:$A$62,0))="","Not recorded",INDEX(Register!$T$3:$T$62,MATCH($D19,Register!$A$3:$A$62,0))))))</f>
        <v/>
      </c>
      <c r="H19" s="23" t="str">
        <f aca="false">IF($D19="","",IF(ISNA(MATCH($D19,Register!$A$3:$A$62,0)),"",IF(INDEX(Register!$J$3:$J$62,MATCH($D19,Register!$A$3:$A$62,0))="","Nobody",INDEX(Register!$J$3:$J$62,MATCH($D19,Register!$A$3:$A$62,0)))))</f>
        <v/>
      </c>
      <c r="I19" s="23" t="str">
        <f aca="false">IF($D19="","",IFERROR(INDEX(Register!$C$3:$C$62,MATCH($D19,Register!$A$3:$A$62,0)),""))</f>
        <v/>
      </c>
      <c r="J19" s="21"/>
    </row>
    <row r="20" customFormat="false" ht="12.8" hidden="false" customHeight="false" outlineLevel="0" collapsed="false">
      <c r="A20" s="21"/>
      <c r="B20" s="21"/>
      <c r="C20" s="21"/>
      <c r="D20" s="21"/>
      <c r="E20" s="21"/>
      <c r="F20" s="23" t="str">
        <f aca="false">IF($E20="","",IF(OR($E20="Saved or exported as a file",$E20="Sent by email",$E20="Downloaded to a device",$E20="Pasted into an AI tool"),"Yes","No"))</f>
        <v/>
      </c>
      <c r="G20" s="23" t="str">
        <f aca="false">IF($D20="","",IF(ISNA(MATCH($D20,Register!$A$3:$A$62,0)),"Not in register",IF(INDEX(Register!$I$3:$I$62,MATCH($D20,Register!$A$3:$A$62,0))="Devices","On devices",IF(INDEX(Register!$T$3:$T$62,MATCH($D20,Register!$A$3:$A$62,0))="","Not recorded",INDEX(Register!$T$3:$T$62,MATCH($D20,Register!$A$3:$A$62,0))))))</f>
        <v/>
      </c>
      <c r="H20" s="23" t="str">
        <f aca="false">IF($D20="","",IF(ISNA(MATCH($D20,Register!$A$3:$A$62,0)),"",IF(INDEX(Register!$J$3:$J$62,MATCH($D20,Register!$A$3:$A$62,0))="","Nobody",INDEX(Register!$J$3:$J$62,MATCH($D20,Register!$A$3:$A$62,0)))))</f>
        <v/>
      </c>
      <c r="I20" s="23" t="str">
        <f aca="false">IF($D20="","",IFERROR(INDEX(Register!$C$3:$C$62,MATCH($D20,Register!$A$3:$A$62,0)),""))</f>
        <v/>
      </c>
      <c r="J20" s="21"/>
    </row>
    <row r="21" customFormat="false" ht="12.8" hidden="false" customHeight="false" outlineLevel="0" collapsed="false">
      <c r="A21" s="21"/>
      <c r="B21" s="21"/>
      <c r="C21" s="21"/>
      <c r="D21" s="21"/>
      <c r="E21" s="21"/>
      <c r="F21" s="23" t="str">
        <f aca="false">IF($E21="","",IF(OR($E21="Saved or exported as a file",$E21="Sent by email",$E21="Downloaded to a device",$E21="Pasted into an AI tool"),"Yes","No"))</f>
        <v/>
      </c>
      <c r="G21" s="23" t="str">
        <f aca="false">IF($D21="","",IF(ISNA(MATCH($D21,Register!$A$3:$A$62,0)),"Not in register",IF(INDEX(Register!$I$3:$I$62,MATCH($D21,Register!$A$3:$A$62,0))="Devices","On devices",IF(INDEX(Register!$T$3:$T$62,MATCH($D21,Register!$A$3:$A$62,0))="","Not recorded",INDEX(Register!$T$3:$T$62,MATCH($D21,Register!$A$3:$A$62,0))))))</f>
        <v/>
      </c>
      <c r="H21" s="23" t="str">
        <f aca="false">IF($D21="","",IF(ISNA(MATCH($D21,Register!$A$3:$A$62,0)),"",IF(INDEX(Register!$J$3:$J$62,MATCH($D21,Register!$A$3:$A$62,0))="","Nobody",INDEX(Register!$J$3:$J$62,MATCH($D21,Register!$A$3:$A$62,0)))))</f>
        <v/>
      </c>
      <c r="I21" s="23" t="str">
        <f aca="false">IF($D21="","",IFERROR(INDEX(Register!$C$3:$C$62,MATCH($D21,Register!$A$3:$A$62,0)),""))</f>
        <v/>
      </c>
      <c r="J21" s="21"/>
    </row>
    <row r="22" customFormat="false" ht="12.8" hidden="false" customHeight="false" outlineLevel="0" collapsed="false">
      <c r="A22" s="21"/>
      <c r="B22" s="21"/>
      <c r="C22" s="21"/>
      <c r="D22" s="21"/>
      <c r="E22" s="21"/>
      <c r="F22" s="23" t="str">
        <f aca="false">IF($E22="","",IF(OR($E22="Saved or exported as a file",$E22="Sent by email",$E22="Downloaded to a device",$E22="Pasted into an AI tool"),"Yes","No"))</f>
        <v/>
      </c>
      <c r="G22" s="23" t="str">
        <f aca="false">IF($D22="","",IF(ISNA(MATCH($D22,Register!$A$3:$A$62,0)),"Not in register",IF(INDEX(Register!$I$3:$I$62,MATCH($D22,Register!$A$3:$A$62,0))="Devices","On devices",IF(INDEX(Register!$T$3:$T$62,MATCH($D22,Register!$A$3:$A$62,0))="","Not recorded",INDEX(Register!$T$3:$T$62,MATCH($D22,Register!$A$3:$A$62,0))))))</f>
        <v/>
      </c>
      <c r="H22" s="23" t="str">
        <f aca="false">IF($D22="","",IF(ISNA(MATCH($D22,Register!$A$3:$A$62,0)),"",IF(INDEX(Register!$J$3:$J$62,MATCH($D22,Register!$A$3:$A$62,0))="","Nobody",INDEX(Register!$J$3:$J$62,MATCH($D22,Register!$A$3:$A$62,0)))))</f>
        <v/>
      </c>
      <c r="I22" s="23" t="str">
        <f aca="false">IF($D22="","",IFERROR(INDEX(Register!$C$3:$C$62,MATCH($D22,Register!$A$3:$A$62,0)),""))</f>
        <v/>
      </c>
      <c r="J22" s="21"/>
    </row>
    <row r="23" customFormat="false" ht="12.8" hidden="false" customHeight="false" outlineLevel="0" collapsed="false">
      <c r="A23" s="21"/>
      <c r="B23" s="21"/>
      <c r="C23" s="21"/>
      <c r="D23" s="21"/>
      <c r="E23" s="21"/>
      <c r="F23" s="23" t="str">
        <f aca="false">IF($E23="","",IF(OR($E23="Saved or exported as a file",$E23="Sent by email",$E23="Downloaded to a device",$E23="Pasted into an AI tool"),"Yes","No"))</f>
        <v/>
      </c>
      <c r="G23" s="23" t="str">
        <f aca="false">IF($D23="","",IF(ISNA(MATCH($D23,Register!$A$3:$A$62,0)),"Not in register",IF(INDEX(Register!$I$3:$I$62,MATCH($D23,Register!$A$3:$A$62,0))="Devices","On devices",IF(INDEX(Register!$T$3:$T$62,MATCH($D23,Register!$A$3:$A$62,0))="","Not recorded",INDEX(Register!$T$3:$T$62,MATCH($D23,Register!$A$3:$A$62,0))))))</f>
        <v/>
      </c>
      <c r="H23" s="23" t="str">
        <f aca="false">IF($D23="","",IF(ISNA(MATCH($D23,Register!$A$3:$A$62,0)),"",IF(INDEX(Register!$J$3:$J$62,MATCH($D23,Register!$A$3:$A$62,0))="","Nobody",INDEX(Register!$J$3:$J$62,MATCH($D23,Register!$A$3:$A$62,0)))))</f>
        <v/>
      </c>
      <c r="I23" s="23" t="str">
        <f aca="false">IF($D23="","",IFERROR(INDEX(Register!$C$3:$C$62,MATCH($D23,Register!$A$3:$A$62,0)),""))</f>
        <v/>
      </c>
      <c r="J23" s="21"/>
    </row>
    <row r="24" customFormat="false" ht="12.8" hidden="false" customHeight="false" outlineLevel="0" collapsed="false">
      <c r="A24" s="21"/>
      <c r="B24" s="21"/>
      <c r="C24" s="21"/>
      <c r="D24" s="21"/>
      <c r="E24" s="21"/>
      <c r="F24" s="23" t="str">
        <f aca="false">IF($E24="","",IF(OR($E24="Saved or exported as a file",$E24="Sent by email",$E24="Downloaded to a device",$E24="Pasted into an AI tool"),"Yes","No"))</f>
        <v/>
      </c>
      <c r="G24" s="23" t="str">
        <f aca="false">IF($D24="","",IF(ISNA(MATCH($D24,Register!$A$3:$A$62,0)),"Not in register",IF(INDEX(Register!$I$3:$I$62,MATCH($D24,Register!$A$3:$A$62,0))="Devices","On devices",IF(INDEX(Register!$T$3:$T$62,MATCH($D24,Register!$A$3:$A$62,0))="","Not recorded",INDEX(Register!$T$3:$T$62,MATCH($D24,Register!$A$3:$A$62,0))))))</f>
        <v/>
      </c>
      <c r="H24" s="23" t="str">
        <f aca="false">IF($D24="","",IF(ISNA(MATCH($D24,Register!$A$3:$A$62,0)),"",IF(INDEX(Register!$J$3:$J$62,MATCH($D24,Register!$A$3:$A$62,0))="","Nobody",INDEX(Register!$J$3:$J$62,MATCH($D24,Register!$A$3:$A$62,0)))))</f>
        <v/>
      </c>
      <c r="I24" s="23" t="str">
        <f aca="false">IF($D24="","",IFERROR(INDEX(Register!$C$3:$C$62,MATCH($D24,Register!$A$3:$A$62,0)),""))</f>
        <v/>
      </c>
      <c r="J24" s="21"/>
    </row>
    <row r="25" customFormat="false" ht="12.8" hidden="false" customHeight="false" outlineLevel="0" collapsed="false">
      <c r="A25" s="21"/>
      <c r="B25" s="21"/>
      <c r="C25" s="21"/>
      <c r="D25" s="21"/>
      <c r="E25" s="21"/>
      <c r="F25" s="23" t="str">
        <f aca="false">IF($E25="","",IF(OR($E25="Saved or exported as a file",$E25="Sent by email",$E25="Downloaded to a device",$E25="Pasted into an AI tool"),"Yes","No"))</f>
        <v/>
      </c>
      <c r="G25" s="23" t="str">
        <f aca="false">IF($D25="","",IF(ISNA(MATCH($D25,Register!$A$3:$A$62,0)),"Not in register",IF(INDEX(Register!$I$3:$I$62,MATCH($D25,Register!$A$3:$A$62,0))="Devices","On devices",IF(INDEX(Register!$T$3:$T$62,MATCH($D25,Register!$A$3:$A$62,0))="","Not recorded",INDEX(Register!$T$3:$T$62,MATCH($D25,Register!$A$3:$A$62,0))))))</f>
        <v/>
      </c>
      <c r="H25" s="23" t="str">
        <f aca="false">IF($D25="","",IF(ISNA(MATCH($D25,Register!$A$3:$A$62,0)),"",IF(INDEX(Register!$J$3:$J$62,MATCH($D25,Register!$A$3:$A$62,0))="","Nobody",INDEX(Register!$J$3:$J$62,MATCH($D25,Register!$A$3:$A$62,0)))))</f>
        <v/>
      </c>
      <c r="I25" s="23" t="str">
        <f aca="false">IF($D25="","",IFERROR(INDEX(Register!$C$3:$C$62,MATCH($D25,Register!$A$3:$A$62,0)),""))</f>
        <v/>
      </c>
      <c r="J25" s="21"/>
    </row>
    <row r="26" customFormat="false" ht="12.8" hidden="false" customHeight="false" outlineLevel="0" collapsed="false">
      <c r="A26" s="21"/>
      <c r="B26" s="21"/>
      <c r="C26" s="21"/>
      <c r="D26" s="21"/>
      <c r="E26" s="21"/>
      <c r="F26" s="23" t="str">
        <f aca="false">IF($E26="","",IF(OR($E26="Saved or exported as a file",$E26="Sent by email",$E26="Downloaded to a device",$E26="Pasted into an AI tool"),"Yes","No"))</f>
        <v/>
      </c>
      <c r="G26" s="23" t="str">
        <f aca="false">IF($D26="","",IF(ISNA(MATCH($D26,Register!$A$3:$A$62,0)),"Not in register",IF(INDEX(Register!$I$3:$I$62,MATCH($D26,Register!$A$3:$A$62,0))="Devices","On devices",IF(INDEX(Register!$T$3:$T$62,MATCH($D26,Register!$A$3:$A$62,0))="","Not recorded",INDEX(Register!$T$3:$T$62,MATCH($D26,Register!$A$3:$A$62,0))))))</f>
        <v/>
      </c>
      <c r="H26" s="23" t="str">
        <f aca="false">IF($D26="","",IF(ISNA(MATCH($D26,Register!$A$3:$A$62,0)),"",IF(INDEX(Register!$J$3:$J$62,MATCH($D26,Register!$A$3:$A$62,0))="","Nobody",INDEX(Register!$J$3:$J$62,MATCH($D26,Register!$A$3:$A$62,0)))))</f>
        <v/>
      </c>
      <c r="I26" s="23" t="str">
        <f aca="false">IF($D26="","",IFERROR(INDEX(Register!$C$3:$C$62,MATCH($D26,Register!$A$3:$A$62,0)),""))</f>
        <v/>
      </c>
      <c r="J26" s="21"/>
    </row>
    <row r="27" customFormat="false" ht="12.8" hidden="false" customHeight="false" outlineLevel="0" collapsed="false">
      <c r="A27" s="21"/>
      <c r="B27" s="21"/>
      <c r="C27" s="21"/>
      <c r="D27" s="21"/>
      <c r="E27" s="21"/>
      <c r="F27" s="23" t="str">
        <f aca="false">IF($E27="","",IF(OR($E27="Saved or exported as a file",$E27="Sent by email",$E27="Downloaded to a device",$E27="Pasted into an AI tool"),"Yes","No"))</f>
        <v/>
      </c>
      <c r="G27" s="23" t="str">
        <f aca="false">IF($D27="","",IF(ISNA(MATCH($D27,Register!$A$3:$A$62,0)),"Not in register",IF(INDEX(Register!$I$3:$I$62,MATCH($D27,Register!$A$3:$A$62,0))="Devices","On devices",IF(INDEX(Register!$T$3:$T$62,MATCH($D27,Register!$A$3:$A$62,0))="","Not recorded",INDEX(Register!$T$3:$T$62,MATCH($D27,Register!$A$3:$A$62,0))))))</f>
        <v/>
      </c>
      <c r="H27" s="23" t="str">
        <f aca="false">IF($D27="","",IF(ISNA(MATCH($D27,Register!$A$3:$A$62,0)),"",IF(INDEX(Register!$J$3:$J$62,MATCH($D27,Register!$A$3:$A$62,0))="","Nobody",INDEX(Register!$J$3:$J$62,MATCH($D27,Register!$A$3:$A$62,0)))))</f>
        <v/>
      </c>
      <c r="I27" s="23" t="str">
        <f aca="false">IF($D27="","",IFERROR(INDEX(Register!$C$3:$C$62,MATCH($D27,Register!$A$3:$A$62,0)),""))</f>
        <v/>
      </c>
      <c r="J27" s="21"/>
    </row>
    <row r="28" customFormat="false" ht="12.8" hidden="false" customHeight="false" outlineLevel="0" collapsed="false">
      <c r="A28" s="21"/>
      <c r="B28" s="21"/>
      <c r="C28" s="21"/>
      <c r="D28" s="21"/>
      <c r="E28" s="21"/>
      <c r="F28" s="23" t="str">
        <f aca="false">IF($E28="","",IF(OR($E28="Saved or exported as a file",$E28="Sent by email",$E28="Downloaded to a device",$E28="Pasted into an AI tool"),"Yes","No"))</f>
        <v/>
      </c>
      <c r="G28" s="23" t="str">
        <f aca="false">IF($D28="","",IF(ISNA(MATCH($D28,Register!$A$3:$A$62,0)),"Not in register",IF(INDEX(Register!$I$3:$I$62,MATCH($D28,Register!$A$3:$A$62,0))="Devices","On devices",IF(INDEX(Register!$T$3:$T$62,MATCH($D28,Register!$A$3:$A$62,0))="","Not recorded",INDEX(Register!$T$3:$T$62,MATCH($D28,Register!$A$3:$A$62,0))))))</f>
        <v/>
      </c>
      <c r="H28" s="23" t="str">
        <f aca="false">IF($D28="","",IF(ISNA(MATCH($D28,Register!$A$3:$A$62,0)),"",IF(INDEX(Register!$J$3:$J$62,MATCH($D28,Register!$A$3:$A$62,0))="","Nobody",INDEX(Register!$J$3:$J$62,MATCH($D28,Register!$A$3:$A$62,0)))))</f>
        <v/>
      </c>
      <c r="I28" s="23" t="str">
        <f aca="false">IF($D28="","",IFERROR(INDEX(Register!$C$3:$C$62,MATCH($D28,Register!$A$3:$A$62,0)),""))</f>
        <v/>
      </c>
      <c r="J28" s="21"/>
    </row>
    <row r="29" customFormat="false" ht="12.8" hidden="false" customHeight="false" outlineLevel="0" collapsed="false">
      <c r="A29" s="21"/>
      <c r="B29" s="21"/>
      <c r="C29" s="21"/>
      <c r="D29" s="21"/>
      <c r="E29" s="21"/>
      <c r="F29" s="23" t="str">
        <f aca="false">IF($E29="","",IF(OR($E29="Saved or exported as a file",$E29="Sent by email",$E29="Downloaded to a device",$E29="Pasted into an AI tool"),"Yes","No"))</f>
        <v/>
      </c>
      <c r="G29" s="23" t="str">
        <f aca="false">IF($D29="","",IF(ISNA(MATCH($D29,Register!$A$3:$A$62,0)),"Not in register",IF(INDEX(Register!$I$3:$I$62,MATCH($D29,Register!$A$3:$A$62,0))="Devices","On devices",IF(INDEX(Register!$T$3:$T$62,MATCH($D29,Register!$A$3:$A$62,0))="","Not recorded",INDEX(Register!$T$3:$T$62,MATCH($D29,Register!$A$3:$A$62,0))))))</f>
        <v/>
      </c>
      <c r="H29" s="23" t="str">
        <f aca="false">IF($D29="","",IF(ISNA(MATCH($D29,Register!$A$3:$A$62,0)),"",IF(INDEX(Register!$J$3:$J$62,MATCH($D29,Register!$A$3:$A$62,0))="","Nobody",INDEX(Register!$J$3:$J$62,MATCH($D29,Register!$A$3:$A$62,0)))))</f>
        <v/>
      </c>
      <c r="I29" s="23" t="str">
        <f aca="false">IF($D29="","",IFERROR(INDEX(Register!$C$3:$C$62,MATCH($D29,Register!$A$3:$A$62,0)),""))</f>
        <v/>
      </c>
      <c r="J29" s="21"/>
    </row>
    <row r="30" customFormat="false" ht="12.8" hidden="false" customHeight="false" outlineLevel="0" collapsed="false">
      <c r="A30" s="21"/>
      <c r="B30" s="21"/>
      <c r="C30" s="21"/>
      <c r="D30" s="21"/>
      <c r="E30" s="21"/>
      <c r="F30" s="23" t="str">
        <f aca="false">IF($E30="","",IF(OR($E30="Saved or exported as a file",$E30="Sent by email",$E30="Downloaded to a device",$E30="Pasted into an AI tool"),"Yes","No"))</f>
        <v/>
      </c>
      <c r="G30" s="23" t="str">
        <f aca="false">IF($D30="","",IF(ISNA(MATCH($D30,Register!$A$3:$A$62,0)),"Not in register",IF(INDEX(Register!$I$3:$I$62,MATCH($D30,Register!$A$3:$A$62,0))="Devices","On devices",IF(INDEX(Register!$T$3:$T$62,MATCH($D30,Register!$A$3:$A$62,0))="","Not recorded",INDEX(Register!$T$3:$T$62,MATCH($D30,Register!$A$3:$A$62,0))))))</f>
        <v/>
      </c>
      <c r="H30" s="23" t="str">
        <f aca="false">IF($D30="","",IF(ISNA(MATCH($D30,Register!$A$3:$A$62,0)),"",IF(INDEX(Register!$J$3:$J$62,MATCH($D30,Register!$A$3:$A$62,0))="","Nobody",INDEX(Register!$J$3:$J$62,MATCH($D30,Register!$A$3:$A$62,0)))))</f>
        <v/>
      </c>
      <c r="I30" s="23" t="str">
        <f aca="false">IF($D30="","",IFERROR(INDEX(Register!$C$3:$C$62,MATCH($D30,Register!$A$3:$A$62,0)),""))</f>
        <v/>
      </c>
      <c r="J30" s="21"/>
    </row>
    <row r="31" customFormat="false" ht="12.8" hidden="false" customHeight="false" outlineLevel="0" collapsed="false">
      <c r="A31" s="21"/>
      <c r="B31" s="21"/>
      <c r="C31" s="21"/>
      <c r="D31" s="21"/>
      <c r="E31" s="21"/>
      <c r="F31" s="23" t="str">
        <f aca="false">IF($E31="","",IF(OR($E31="Saved or exported as a file",$E31="Sent by email",$E31="Downloaded to a device",$E31="Pasted into an AI tool"),"Yes","No"))</f>
        <v/>
      </c>
      <c r="G31" s="23" t="str">
        <f aca="false">IF($D31="","",IF(ISNA(MATCH($D31,Register!$A$3:$A$62,0)),"Not in register",IF(INDEX(Register!$I$3:$I$62,MATCH($D31,Register!$A$3:$A$62,0))="Devices","On devices",IF(INDEX(Register!$T$3:$T$62,MATCH($D31,Register!$A$3:$A$62,0))="","Not recorded",INDEX(Register!$T$3:$T$62,MATCH($D31,Register!$A$3:$A$62,0))))))</f>
        <v/>
      </c>
      <c r="H31" s="23" t="str">
        <f aca="false">IF($D31="","",IF(ISNA(MATCH($D31,Register!$A$3:$A$62,0)),"",IF(INDEX(Register!$J$3:$J$62,MATCH($D31,Register!$A$3:$A$62,0))="","Nobody",INDEX(Register!$J$3:$J$62,MATCH($D31,Register!$A$3:$A$62,0)))))</f>
        <v/>
      </c>
      <c r="I31" s="23" t="str">
        <f aca="false">IF($D31="","",IFERROR(INDEX(Register!$C$3:$C$62,MATCH($D31,Register!$A$3:$A$62,0)),""))</f>
        <v/>
      </c>
      <c r="J31" s="21"/>
    </row>
    <row r="32" customFormat="false" ht="12.8" hidden="false" customHeight="false" outlineLevel="0" collapsed="false">
      <c r="A32" s="21"/>
      <c r="B32" s="21"/>
      <c r="C32" s="21"/>
      <c r="D32" s="21"/>
      <c r="E32" s="21"/>
      <c r="F32" s="23" t="str">
        <f aca="false">IF($E32="","",IF(OR($E32="Saved or exported as a file",$E32="Sent by email",$E32="Downloaded to a device",$E32="Pasted into an AI tool"),"Yes","No"))</f>
        <v/>
      </c>
      <c r="G32" s="23" t="str">
        <f aca="false">IF($D32="","",IF(ISNA(MATCH($D32,Register!$A$3:$A$62,0)),"Not in register",IF(INDEX(Register!$I$3:$I$62,MATCH($D32,Register!$A$3:$A$62,0))="Devices","On devices",IF(INDEX(Register!$T$3:$T$62,MATCH($D32,Register!$A$3:$A$62,0))="","Not recorded",INDEX(Register!$T$3:$T$62,MATCH($D32,Register!$A$3:$A$62,0))))))</f>
        <v/>
      </c>
      <c r="H32" s="23" t="str">
        <f aca="false">IF($D32="","",IF(ISNA(MATCH($D32,Register!$A$3:$A$62,0)),"",IF(INDEX(Register!$J$3:$J$62,MATCH($D32,Register!$A$3:$A$62,0))="","Nobody",INDEX(Register!$J$3:$J$62,MATCH($D32,Register!$A$3:$A$62,0)))))</f>
        <v/>
      </c>
      <c r="I32" s="23" t="str">
        <f aca="false">IF($D32="","",IFERROR(INDEX(Register!$C$3:$C$62,MATCH($D32,Register!$A$3:$A$62,0)),""))</f>
        <v/>
      </c>
      <c r="J32" s="21"/>
    </row>
    <row r="33" customFormat="false" ht="12.8" hidden="false" customHeight="false" outlineLevel="0" collapsed="false">
      <c r="A33" s="21"/>
      <c r="B33" s="21"/>
      <c r="C33" s="21"/>
      <c r="D33" s="21"/>
      <c r="E33" s="21"/>
      <c r="F33" s="23" t="str">
        <f aca="false">IF($E33="","",IF(OR($E33="Saved or exported as a file",$E33="Sent by email",$E33="Downloaded to a device",$E33="Pasted into an AI tool"),"Yes","No"))</f>
        <v/>
      </c>
      <c r="G33" s="23" t="str">
        <f aca="false">IF($D33="","",IF(ISNA(MATCH($D33,Register!$A$3:$A$62,0)),"Not in register",IF(INDEX(Register!$I$3:$I$62,MATCH($D33,Register!$A$3:$A$62,0))="Devices","On devices",IF(INDEX(Register!$T$3:$T$62,MATCH($D33,Register!$A$3:$A$62,0))="","Not recorded",INDEX(Register!$T$3:$T$62,MATCH($D33,Register!$A$3:$A$62,0))))))</f>
        <v/>
      </c>
      <c r="H33" s="23" t="str">
        <f aca="false">IF($D33="","",IF(ISNA(MATCH($D33,Register!$A$3:$A$62,0)),"",IF(INDEX(Register!$J$3:$J$62,MATCH($D33,Register!$A$3:$A$62,0))="","Nobody",INDEX(Register!$J$3:$J$62,MATCH($D33,Register!$A$3:$A$62,0)))))</f>
        <v/>
      </c>
      <c r="I33" s="23" t="str">
        <f aca="false">IF($D33="","",IFERROR(INDEX(Register!$C$3:$C$62,MATCH($D33,Register!$A$3:$A$62,0)),""))</f>
        <v/>
      </c>
      <c r="J33" s="21"/>
    </row>
    <row r="34" customFormat="false" ht="12.8" hidden="false" customHeight="false" outlineLevel="0" collapsed="false">
      <c r="A34" s="21"/>
      <c r="B34" s="21"/>
      <c r="C34" s="21"/>
      <c r="D34" s="21"/>
      <c r="E34" s="21"/>
      <c r="F34" s="23" t="str">
        <f aca="false">IF($E34="","",IF(OR($E34="Saved or exported as a file",$E34="Sent by email",$E34="Downloaded to a device",$E34="Pasted into an AI tool"),"Yes","No"))</f>
        <v/>
      </c>
      <c r="G34" s="23" t="str">
        <f aca="false">IF($D34="","",IF(ISNA(MATCH($D34,Register!$A$3:$A$62,0)),"Not in register",IF(INDEX(Register!$I$3:$I$62,MATCH($D34,Register!$A$3:$A$62,0))="Devices","On devices",IF(INDEX(Register!$T$3:$T$62,MATCH($D34,Register!$A$3:$A$62,0))="","Not recorded",INDEX(Register!$T$3:$T$62,MATCH($D34,Register!$A$3:$A$62,0))))))</f>
        <v/>
      </c>
      <c r="H34" s="23" t="str">
        <f aca="false">IF($D34="","",IF(ISNA(MATCH($D34,Register!$A$3:$A$62,0)),"",IF(INDEX(Register!$J$3:$J$62,MATCH($D34,Register!$A$3:$A$62,0))="","Nobody",INDEX(Register!$J$3:$J$62,MATCH($D34,Register!$A$3:$A$62,0)))))</f>
        <v/>
      </c>
      <c r="I34" s="23" t="str">
        <f aca="false">IF($D34="","",IFERROR(INDEX(Register!$C$3:$C$62,MATCH($D34,Register!$A$3:$A$62,0)),""))</f>
        <v/>
      </c>
      <c r="J34" s="21"/>
    </row>
    <row r="35" customFormat="false" ht="12.8" hidden="false" customHeight="false" outlineLevel="0" collapsed="false">
      <c r="A35" s="21"/>
      <c r="B35" s="21"/>
      <c r="C35" s="21"/>
      <c r="D35" s="21"/>
      <c r="E35" s="21"/>
      <c r="F35" s="23" t="str">
        <f aca="false">IF($E35="","",IF(OR($E35="Saved or exported as a file",$E35="Sent by email",$E35="Downloaded to a device",$E35="Pasted into an AI tool"),"Yes","No"))</f>
        <v/>
      </c>
      <c r="G35" s="23" t="str">
        <f aca="false">IF($D35="","",IF(ISNA(MATCH($D35,Register!$A$3:$A$62,0)),"Not in register",IF(INDEX(Register!$I$3:$I$62,MATCH($D35,Register!$A$3:$A$62,0))="Devices","On devices",IF(INDEX(Register!$T$3:$T$62,MATCH($D35,Register!$A$3:$A$62,0))="","Not recorded",INDEX(Register!$T$3:$T$62,MATCH($D35,Register!$A$3:$A$62,0))))))</f>
        <v/>
      </c>
      <c r="H35" s="23" t="str">
        <f aca="false">IF($D35="","",IF(ISNA(MATCH($D35,Register!$A$3:$A$62,0)),"",IF(INDEX(Register!$J$3:$J$62,MATCH($D35,Register!$A$3:$A$62,0))="","Nobody",INDEX(Register!$J$3:$J$62,MATCH($D35,Register!$A$3:$A$62,0)))))</f>
        <v/>
      </c>
      <c r="I35" s="23" t="str">
        <f aca="false">IF($D35="","",IFERROR(INDEX(Register!$C$3:$C$62,MATCH($D35,Register!$A$3:$A$62,0)),""))</f>
        <v/>
      </c>
      <c r="J35" s="21"/>
    </row>
    <row r="36" customFormat="false" ht="12.8" hidden="false" customHeight="false" outlineLevel="0" collapsed="false">
      <c r="A36" s="21"/>
      <c r="B36" s="21"/>
      <c r="C36" s="21"/>
      <c r="D36" s="21"/>
      <c r="E36" s="21"/>
      <c r="F36" s="23" t="str">
        <f aca="false">IF($E36="","",IF(OR($E36="Saved or exported as a file",$E36="Sent by email",$E36="Downloaded to a device",$E36="Pasted into an AI tool"),"Yes","No"))</f>
        <v/>
      </c>
      <c r="G36" s="23" t="str">
        <f aca="false">IF($D36="","",IF(ISNA(MATCH($D36,Register!$A$3:$A$62,0)),"Not in register",IF(INDEX(Register!$I$3:$I$62,MATCH($D36,Register!$A$3:$A$62,0))="Devices","On devices",IF(INDEX(Register!$T$3:$T$62,MATCH($D36,Register!$A$3:$A$62,0))="","Not recorded",INDEX(Register!$T$3:$T$62,MATCH($D36,Register!$A$3:$A$62,0))))))</f>
        <v/>
      </c>
      <c r="H36" s="23" t="str">
        <f aca="false">IF($D36="","",IF(ISNA(MATCH($D36,Register!$A$3:$A$62,0)),"",IF(INDEX(Register!$J$3:$J$62,MATCH($D36,Register!$A$3:$A$62,0))="","Nobody",INDEX(Register!$J$3:$J$62,MATCH($D36,Register!$A$3:$A$62,0)))))</f>
        <v/>
      </c>
      <c r="I36" s="23" t="str">
        <f aca="false">IF($D36="","",IFERROR(INDEX(Register!$C$3:$C$62,MATCH($D36,Register!$A$3:$A$62,0)),""))</f>
        <v/>
      </c>
      <c r="J36" s="21"/>
    </row>
    <row r="37" customFormat="false" ht="12.8" hidden="false" customHeight="false" outlineLevel="0" collapsed="false">
      <c r="A37" s="21"/>
      <c r="B37" s="21"/>
      <c r="C37" s="21"/>
      <c r="D37" s="21"/>
      <c r="E37" s="21"/>
      <c r="F37" s="23" t="str">
        <f aca="false">IF($E37="","",IF(OR($E37="Saved or exported as a file",$E37="Sent by email",$E37="Downloaded to a device",$E37="Pasted into an AI tool"),"Yes","No"))</f>
        <v/>
      </c>
      <c r="G37" s="23" t="str">
        <f aca="false">IF($D37="","",IF(ISNA(MATCH($D37,Register!$A$3:$A$62,0)),"Not in register",IF(INDEX(Register!$I$3:$I$62,MATCH($D37,Register!$A$3:$A$62,0))="Devices","On devices",IF(INDEX(Register!$T$3:$T$62,MATCH($D37,Register!$A$3:$A$62,0))="","Not recorded",INDEX(Register!$T$3:$T$62,MATCH($D37,Register!$A$3:$A$62,0))))))</f>
        <v/>
      </c>
      <c r="H37" s="23" t="str">
        <f aca="false">IF($D37="","",IF(ISNA(MATCH($D37,Register!$A$3:$A$62,0)),"",IF(INDEX(Register!$J$3:$J$62,MATCH($D37,Register!$A$3:$A$62,0))="","Nobody",INDEX(Register!$J$3:$J$62,MATCH($D37,Register!$A$3:$A$62,0)))))</f>
        <v/>
      </c>
      <c r="I37" s="23" t="str">
        <f aca="false">IF($D37="","",IFERROR(INDEX(Register!$C$3:$C$62,MATCH($D37,Register!$A$3:$A$62,0)),""))</f>
        <v/>
      </c>
      <c r="J37" s="21"/>
    </row>
    <row r="38" customFormat="false" ht="12.8" hidden="false" customHeight="false" outlineLevel="0" collapsed="false">
      <c r="A38" s="21"/>
      <c r="B38" s="21"/>
      <c r="C38" s="21"/>
      <c r="D38" s="21"/>
      <c r="E38" s="21"/>
      <c r="F38" s="23" t="str">
        <f aca="false">IF($E38="","",IF(OR($E38="Saved or exported as a file",$E38="Sent by email",$E38="Downloaded to a device",$E38="Pasted into an AI tool"),"Yes","No"))</f>
        <v/>
      </c>
      <c r="G38" s="23" t="str">
        <f aca="false">IF($D38="","",IF(ISNA(MATCH($D38,Register!$A$3:$A$62,0)),"Not in register",IF(INDEX(Register!$I$3:$I$62,MATCH($D38,Register!$A$3:$A$62,0))="Devices","On devices",IF(INDEX(Register!$T$3:$T$62,MATCH($D38,Register!$A$3:$A$62,0))="","Not recorded",INDEX(Register!$T$3:$T$62,MATCH($D38,Register!$A$3:$A$62,0))))))</f>
        <v/>
      </c>
      <c r="H38" s="23" t="str">
        <f aca="false">IF($D38="","",IF(ISNA(MATCH($D38,Register!$A$3:$A$62,0)),"",IF(INDEX(Register!$J$3:$J$62,MATCH($D38,Register!$A$3:$A$62,0))="","Nobody",INDEX(Register!$J$3:$J$62,MATCH($D38,Register!$A$3:$A$62,0)))))</f>
        <v/>
      </c>
      <c r="I38" s="23" t="str">
        <f aca="false">IF($D38="","",IFERROR(INDEX(Register!$C$3:$C$62,MATCH($D38,Register!$A$3:$A$62,0)),""))</f>
        <v/>
      </c>
      <c r="J38" s="21"/>
    </row>
    <row r="39" customFormat="false" ht="12.8" hidden="false" customHeight="false" outlineLevel="0" collapsed="false">
      <c r="A39" s="21"/>
      <c r="B39" s="21"/>
      <c r="C39" s="21"/>
      <c r="D39" s="21"/>
      <c r="E39" s="21"/>
      <c r="F39" s="23" t="str">
        <f aca="false">IF($E39="","",IF(OR($E39="Saved or exported as a file",$E39="Sent by email",$E39="Downloaded to a device",$E39="Pasted into an AI tool"),"Yes","No"))</f>
        <v/>
      </c>
      <c r="G39" s="23" t="str">
        <f aca="false">IF($D39="","",IF(ISNA(MATCH($D39,Register!$A$3:$A$62,0)),"Not in register",IF(INDEX(Register!$I$3:$I$62,MATCH($D39,Register!$A$3:$A$62,0))="Devices","On devices",IF(INDEX(Register!$T$3:$T$62,MATCH($D39,Register!$A$3:$A$62,0))="","Not recorded",INDEX(Register!$T$3:$T$62,MATCH($D39,Register!$A$3:$A$62,0))))))</f>
        <v/>
      </c>
      <c r="H39" s="23" t="str">
        <f aca="false">IF($D39="","",IF(ISNA(MATCH($D39,Register!$A$3:$A$62,0)),"",IF(INDEX(Register!$J$3:$J$62,MATCH($D39,Register!$A$3:$A$62,0))="","Nobody",INDEX(Register!$J$3:$J$62,MATCH($D39,Register!$A$3:$A$62,0)))))</f>
        <v/>
      </c>
      <c r="I39" s="23" t="str">
        <f aca="false">IF($D39="","",IFERROR(INDEX(Register!$C$3:$C$62,MATCH($D39,Register!$A$3:$A$62,0)),""))</f>
        <v/>
      </c>
      <c r="J39" s="21"/>
    </row>
    <row r="40" customFormat="false" ht="12.8" hidden="false" customHeight="false" outlineLevel="0" collapsed="false">
      <c r="A40" s="21"/>
      <c r="B40" s="21"/>
      <c r="C40" s="21"/>
      <c r="D40" s="21"/>
      <c r="E40" s="21"/>
      <c r="F40" s="23" t="str">
        <f aca="false">IF($E40="","",IF(OR($E40="Saved or exported as a file",$E40="Sent by email",$E40="Downloaded to a device",$E40="Pasted into an AI tool"),"Yes","No"))</f>
        <v/>
      </c>
      <c r="G40" s="23" t="str">
        <f aca="false">IF($D40="","",IF(ISNA(MATCH($D40,Register!$A$3:$A$62,0)),"Not in register",IF(INDEX(Register!$I$3:$I$62,MATCH($D40,Register!$A$3:$A$62,0))="Devices","On devices",IF(INDEX(Register!$T$3:$T$62,MATCH($D40,Register!$A$3:$A$62,0))="","Not recorded",INDEX(Register!$T$3:$T$62,MATCH($D40,Register!$A$3:$A$62,0))))))</f>
        <v/>
      </c>
      <c r="H40" s="23" t="str">
        <f aca="false">IF($D40="","",IF(ISNA(MATCH($D40,Register!$A$3:$A$62,0)),"",IF(INDEX(Register!$J$3:$J$62,MATCH($D40,Register!$A$3:$A$62,0))="","Nobody",INDEX(Register!$J$3:$J$62,MATCH($D40,Register!$A$3:$A$62,0)))))</f>
        <v/>
      </c>
      <c r="I40" s="23" t="str">
        <f aca="false">IF($D40="","",IFERROR(INDEX(Register!$C$3:$C$62,MATCH($D40,Register!$A$3:$A$62,0)),""))</f>
        <v/>
      </c>
      <c r="J40" s="21"/>
    </row>
    <row r="41" customFormat="false" ht="12.8" hidden="false" customHeight="false" outlineLevel="0" collapsed="false">
      <c r="A41" s="21"/>
      <c r="B41" s="21"/>
      <c r="C41" s="21"/>
      <c r="D41" s="21"/>
      <c r="E41" s="21"/>
      <c r="F41" s="23" t="str">
        <f aca="false">IF($E41="","",IF(OR($E41="Saved or exported as a file",$E41="Sent by email",$E41="Downloaded to a device",$E41="Pasted into an AI tool"),"Yes","No"))</f>
        <v/>
      </c>
      <c r="G41" s="23" t="str">
        <f aca="false">IF($D41="","",IF(ISNA(MATCH($D41,Register!$A$3:$A$62,0)),"Not in register",IF(INDEX(Register!$I$3:$I$62,MATCH($D41,Register!$A$3:$A$62,0))="Devices","On devices",IF(INDEX(Register!$T$3:$T$62,MATCH($D41,Register!$A$3:$A$62,0))="","Not recorded",INDEX(Register!$T$3:$T$62,MATCH($D41,Register!$A$3:$A$62,0))))))</f>
        <v/>
      </c>
      <c r="H41" s="23" t="str">
        <f aca="false">IF($D41="","",IF(ISNA(MATCH($D41,Register!$A$3:$A$62,0)),"",IF(INDEX(Register!$J$3:$J$62,MATCH($D41,Register!$A$3:$A$62,0))="","Nobody",INDEX(Register!$J$3:$J$62,MATCH($D41,Register!$A$3:$A$62,0)))))</f>
        <v/>
      </c>
      <c r="I41" s="23" t="str">
        <f aca="false">IF($D41="","",IFERROR(INDEX(Register!$C$3:$C$62,MATCH($D41,Register!$A$3:$A$62,0)),""))</f>
        <v/>
      </c>
      <c r="J41" s="21"/>
    </row>
    <row r="42" customFormat="false" ht="12.8" hidden="false" customHeight="false" outlineLevel="0" collapsed="false">
      <c r="A42" s="21"/>
      <c r="B42" s="21"/>
      <c r="C42" s="21"/>
      <c r="D42" s="21"/>
      <c r="E42" s="21"/>
      <c r="F42" s="23" t="str">
        <f aca="false">IF($E42="","",IF(OR($E42="Saved or exported as a file",$E42="Sent by email",$E42="Downloaded to a device",$E42="Pasted into an AI tool"),"Yes","No"))</f>
        <v/>
      </c>
      <c r="G42" s="23" t="str">
        <f aca="false">IF($D42="","",IF(ISNA(MATCH($D42,Register!$A$3:$A$62,0)),"Not in register",IF(INDEX(Register!$I$3:$I$62,MATCH($D42,Register!$A$3:$A$62,0))="Devices","On devices",IF(INDEX(Register!$T$3:$T$62,MATCH($D42,Register!$A$3:$A$62,0))="","Not recorded",INDEX(Register!$T$3:$T$62,MATCH($D42,Register!$A$3:$A$62,0))))))</f>
        <v/>
      </c>
      <c r="H42" s="23" t="str">
        <f aca="false">IF($D42="","",IF(ISNA(MATCH($D42,Register!$A$3:$A$62,0)),"",IF(INDEX(Register!$J$3:$J$62,MATCH($D42,Register!$A$3:$A$62,0))="","Nobody",INDEX(Register!$J$3:$J$62,MATCH($D42,Register!$A$3:$A$62,0)))))</f>
        <v/>
      </c>
      <c r="I42" s="23" t="str">
        <f aca="false">IF($D42="","",IFERROR(INDEX(Register!$C$3:$C$62,MATCH($D42,Register!$A$3:$A$62,0)),""))</f>
        <v/>
      </c>
      <c r="J42" s="21"/>
    </row>
    <row r="43" customFormat="false" ht="12.8" hidden="false" customHeight="false" outlineLevel="0" collapsed="false">
      <c r="A43" s="21"/>
      <c r="B43" s="21"/>
      <c r="C43" s="21"/>
      <c r="D43" s="21"/>
      <c r="E43" s="21"/>
      <c r="F43" s="23" t="str">
        <f aca="false">IF($E43="","",IF(OR($E43="Saved or exported as a file",$E43="Sent by email",$E43="Downloaded to a device",$E43="Pasted into an AI tool"),"Yes","No"))</f>
        <v/>
      </c>
      <c r="G43" s="23" t="str">
        <f aca="false">IF($D43="","",IF(ISNA(MATCH($D43,Register!$A$3:$A$62,0)),"Not in register",IF(INDEX(Register!$I$3:$I$62,MATCH($D43,Register!$A$3:$A$62,0))="Devices","On devices",IF(INDEX(Register!$T$3:$T$62,MATCH($D43,Register!$A$3:$A$62,0))="","Not recorded",INDEX(Register!$T$3:$T$62,MATCH($D43,Register!$A$3:$A$62,0))))))</f>
        <v/>
      </c>
      <c r="H43" s="23" t="str">
        <f aca="false">IF($D43="","",IF(ISNA(MATCH($D43,Register!$A$3:$A$62,0)),"",IF(INDEX(Register!$J$3:$J$62,MATCH($D43,Register!$A$3:$A$62,0))="","Nobody",INDEX(Register!$J$3:$J$62,MATCH($D43,Register!$A$3:$A$62,0)))))</f>
        <v/>
      </c>
      <c r="I43" s="23" t="str">
        <f aca="false">IF($D43="","",IFERROR(INDEX(Register!$C$3:$C$62,MATCH($D43,Register!$A$3:$A$62,0)),""))</f>
        <v/>
      </c>
      <c r="J43" s="21"/>
    </row>
    <row r="44" customFormat="false" ht="12.8" hidden="false" customHeight="false" outlineLevel="0" collapsed="false">
      <c r="A44" s="21"/>
      <c r="B44" s="21"/>
      <c r="C44" s="21"/>
      <c r="D44" s="21"/>
      <c r="E44" s="21"/>
      <c r="F44" s="23" t="str">
        <f aca="false">IF($E44="","",IF(OR($E44="Saved or exported as a file",$E44="Sent by email",$E44="Downloaded to a device",$E44="Pasted into an AI tool"),"Yes","No"))</f>
        <v/>
      </c>
      <c r="G44" s="23" t="str">
        <f aca="false">IF($D44="","",IF(ISNA(MATCH($D44,Register!$A$3:$A$62,0)),"Not in register",IF(INDEX(Register!$I$3:$I$62,MATCH($D44,Register!$A$3:$A$62,0))="Devices","On devices",IF(INDEX(Register!$T$3:$T$62,MATCH($D44,Register!$A$3:$A$62,0))="","Not recorded",INDEX(Register!$T$3:$T$62,MATCH($D44,Register!$A$3:$A$62,0))))))</f>
        <v/>
      </c>
      <c r="H44" s="23" t="str">
        <f aca="false">IF($D44="","",IF(ISNA(MATCH($D44,Register!$A$3:$A$62,0)),"",IF(INDEX(Register!$J$3:$J$62,MATCH($D44,Register!$A$3:$A$62,0))="","Nobody",INDEX(Register!$J$3:$J$62,MATCH($D44,Register!$A$3:$A$62,0)))))</f>
        <v/>
      </c>
      <c r="I44" s="23" t="str">
        <f aca="false">IF($D44="","",IFERROR(INDEX(Register!$C$3:$C$62,MATCH($D44,Register!$A$3:$A$62,0)),""))</f>
        <v/>
      </c>
      <c r="J44" s="21"/>
    </row>
    <row r="45" customFormat="false" ht="12.8" hidden="false" customHeight="false" outlineLevel="0" collapsed="false">
      <c r="A45" s="21"/>
      <c r="B45" s="21"/>
      <c r="C45" s="21"/>
      <c r="D45" s="21"/>
      <c r="E45" s="21"/>
      <c r="F45" s="23" t="str">
        <f aca="false">IF($E45="","",IF(OR($E45="Saved or exported as a file",$E45="Sent by email",$E45="Downloaded to a device",$E45="Pasted into an AI tool"),"Yes","No"))</f>
        <v/>
      </c>
      <c r="G45" s="23" t="str">
        <f aca="false">IF($D45="","",IF(ISNA(MATCH($D45,Register!$A$3:$A$62,0)),"Not in register",IF(INDEX(Register!$I$3:$I$62,MATCH($D45,Register!$A$3:$A$62,0))="Devices","On devices",IF(INDEX(Register!$T$3:$T$62,MATCH($D45,Register!$A$3:$A$62,0))="","Not recorded",INDEX(Register!$T$3:$T$62,MATCH($D45,Register!$A$3:$A$62,0))))))</f>
        <v/>
      </c>
      <c r="H45" s="23" t="str">
        <f aca="false">IF($D45="","",IF(ISNA(MATCH($D45,Register!$A$3:$A$62,0)),"",IF(INDEX(Register!$J$3:$J$62,MATCH($D45,Register!$A$3:$A$62,0))="","Nobody",INDEX(Register!$J$3:$J$62,MATCH($D45,Register!$A$3:$A$62,0)))))</f>
        <v/>
      </c>
      <c r="I45" s="23" t="str">
        <f aca="false">IF($D45="","",IFERROR(INDEX(Register!$C$3:$C$62,MATCH($D45,Register!$A$3:$A$62,0)),""))</f>
        <v/>
      </c>
      <c r="J45" s="21"/>
    </row>
    <row r="46" customFormat="false" ht="12.8" hidden="false" customHeight="false" outlineLevel="0" collapsed="false">
      <c r="A46" s="21"/>
      <c r="B46" s="21"/>
      <c r="C46" s="21"/>
      <c r="D46" s="21"/>
      <c r="E46" s="21"/>
      <c r="F46" s="23" t="str">
        <f aca="false">IF($E46="","",IF(OR($E46="Saved or exported as a file",$E46="Sent by email",$E46="Downloaded to a device",$E46="Pasted into an AI tool"),"Yes","No"))</f>
        <v/>
      </c>
      <c r="G46" s="23" t="str">
        <f aca="false">IF($D46="","",IF(ISNA(MATCH($D46,Register!$A$3:$A$62,0)),"Not in register",IF(INDEX(Register!$I$3:$I$62,MATCH($D46,Register!$A$3:$A$62,0))="Devices","On devices",IF(INDEX(Register!$T$3:$T$62,MATCH($D46,Register!$A$3:$A$62,0))="","Not recorded",INDEX(Register!$T$3:$T$62,MATCH($D46,Register!$A$3:$A$62,0))))))</f>
        <v/>
      </c>
      <c r="H46" s="23" t="str">
        <f aca="false">IF($D46="","",IF(ISNA(MATCH($D46,Register!$A$3:$A$62,0)),"",IF(INDEX(Register!$J$3:$J$62,MATCH($D46,Register!$A$3:$A$62,0))="","Nobody",INDEX(Register!$J$3:$J$62,MATCH($D46,Register!$A$3:$A$62,0)))))</f>
        <v/>
      </c>
      <c r="I46" s="23" t="str">
        <f aca="false">IF($D46="","",IFERROR(INDEX(Register!$C$3:$C$62,MATCH($D46,Register!$A$3:$A$62,0)),""))</f>
        <v/>
      </c>
      <c r="J46" s="21"/>
    </row>
    <row r="47" customFormat="false" ht="12.8" hidden="false" customHeight="false" outlineLevel="0" collapsed="false">
      <c r="A47" s="21"/>
      <c r="B47" s="21"/>
      <c r="C47" s="21"/>
      <c r="D47" s="21"/>
      <c r="E47" s="21"/>
      <c r="F47" s="23" t="str">
        <f aca="false">IF($E47="","",IF(OR($E47="Saved or exported as a file",$E47="Sent by email",$E47="Downloaded to a device",$E47="Pasted into an AI tool"),"Yes","No"))</f>
        <v/>
      </c>
      <c r="G47" s="23" t="str">
        <f aca="false">IF($D47="","",IF(ISNA(MATCH($D47,Register!$A$3:$A$62,0)),"Not in register",IF(INDEX(Register!$I$3:$I$62,MATCH($D47,Register!$A$3:$A$62,0))="Devices","On devices",IF(INDEX(Register!$T$3:$T$62,MATCH($D47,Register!$A$3:$A$62,0))="","Not recorded",INDEX(Register!$T$3:$T$62,MATCH($D47,Register!$A$3:$A$62,0))))))</f>
        <v/>
      </c>
      <c r="H47" s="23" t="str">
        <f aca="false">IF($D47="","",IF(ISNA(MATCH($D47,Register!$A$3:$A$62,0)),"",IF(INDEX(Register!$J$3:$J$62,MATCH($D47,Register!$A$3:$A$62,0))="","Nobody",INDEX(Register!$J$3:$J$62,MATCH($D47,Register!$A$3:$A$62,0)))))</f>
        <v/>
      </c>
      <c r="I47" s="23" t="str">
        <f aca="false">IF($D47="","",IFERROR(INDEX(Register!$C$3:$C$62,MATCH($D47,Register!$A$3:$A$62,0)),""))</f>
        <v/>
      </c>
      <c r="J47" s="21"/>
    </row>
    <row r="48" customFormat="false" ht="12.8" hidden="false" customHeight="false" outlineLevel="0" collapsed="false">
      <c r="A48" s="21"/>
      <c r="B48" s="21"/>
      <c r="C48" s="21"/>
      <c r="D48" s="21"/>
      <c r="E48" s="21"/>
      <c r="F48" s="23" t="str">
        <f aca="false">IF($E48="","",IF(OR($E48="Saved or exported as a file",$E48="Sent by email",$E48="Downloaded to a device",$E48="Pasted into an AI tool"),"Yes","No"))</f>
        <v/>
      </c>
      <c r="G48" s="23" t="str">
        <f aca="false">IF($D48="","",IF(ISNA(MATCH($D48,Register!$A$3:$A$62,0)),"Not in register",IF(INDEX(Register!$I$3:$I$62,MATCH($D48,Register!$A$3:$A$62,0))="Devices","On devices",IF(INDEX(Register!$T$3:$T$62,MATCH($D48,Register!$A$3:$A$62,0))="","Not recorded",INDEX(Register!$T$3:$T$62,MATCH($D48,Register!$A$3:$A$62,0))))))</f>
        <v/>
      </c>
      <c r="H48" s="23" t="str">
        <f aca="false">IF($D48="","",IF(ISNA(MATCH($D48,Register!$A$3:$A$62,0)),"",IF(INDEX(Register!$J$3:$J$62,MATCH($D48,Register!$A$3:$A$62,0))="","Nobody",INDEX(Register!$J$3:$J$62,MATCH($D48,Register!$A$3:$A$62,0)))))</f>
        <v/>
      </c>
      <c r="I48" s="23" t="str">
        <f aca="false">IF($D48="","",IFERROR(INDEX(Register!$C$3:$C$62,MATCH($D48,Register!$A$3:$A$62,0)),""))</f>
        <v/>
      </c>
      <c r="J48" s="21"/>
    </row>
    <row r="49" customFormat="false" ht="12.8" hidden="false" customHeight="false" outlineLevel="0" collapsed="false">
      <c r="A49" s="21"/>
      <c r="B49" s="21"/>
      <c r="C49" s="21"/>
      <c r="D49" s="21"/>
      <c r="E49" s="21"/>
      <c r="F49" s="23" t="str">
        <f aca="false">IF($E49="","",IF(OR($E49="Saved or exported as a file",$E49="Sent by email",$E49="Downloaded to a device",$E49="Pasted into an AI tool"),"Yes","No"))</f>
        <v/>
      </c>
      <c r="G49" s="23" t="str">
        <f aca="false">IF($D49="","",IF(ISNA(MATCH($D49,Register!$A$3:$A$62,0)),"Not in register",IF(INDEX(Register!$I$3:$I$62,MATCH($D49,Register!$A$3:$A$62,0))="Devices","On devices",IF(INDEX(Register!$T$3:$T$62,MATCH($D49,Register!$A$3:$A$62,0))="","Not recorded",INDEX(Register!$T$3:$T$62,MATCH($D49,Register!$A$3:$A$62,0))))))</f>
        <v/>
      </c>
      <c r="H49" s="23" t="str">
        <f aca="false">IF($D49="","",IF(ISNA(MATCH($D49,Register!$A$3:$A$62,0)),"",IF(INDEX(Register!$J$3:$J$62,MATCH($D49,Register!$A$3:$A$62,0))="","Nobody",INDEX(Register!$J$3:$J$62,MATCH($D49,Register!$A$3:$A$62,0)))))</f>
        <v/>
      </c>
      <c r="I49" s="23" t="str">
        <f aca="false">IF($D49="","",IFERROR(INDEX(Register!$C$3:$C$62,MATCH($D49,Register!$A$3:$A$62,0)),""))</f>
        <v/>
      </c>
      <c r="J49" s="21"/>
    </row>
    <row r="50" customFormat="false" ht="12.8" hidden="false" customHeight="false" outlineLevel="0" collapsed="false">
      <c r="A50" s="21"/>
      <c r="B50" s="21"/>
      <c r="C50" s="21"/>
      <c r="D50" s="21"/>
      <c r="E50" s="21"/>
      <c r="F50" s="23" t="str">
        <f aca="false">IF($E50="","",IF(OR($E50="Saved or exported as a file",$E50="Sent by email",$E50="Downloaded to a device",$E50="Pasted into an AI tool"),"Yes","No"))</f>
        <v/>
      </c>
      <c r="G50" s="23" t="str">
        <f aca="false">IF($D50="","",IF(ISNA(MATCH($D50,Register!$A$3:$A$62,0)),"Not in register",IF(INDEX(Register!$I$3:$I$62,MATCH($D50,Register!$A$3:$A$62,0))="Devices","On devices",IF(INDEX(Register!$T$3:$T$62,MATCH($D50,Register!$A$3:$A$62,0))="","Not recorded",INDEX(Register!$T$3:$T$62,MATCH($D50,Register!$A$3:$A$62,0))))))</f>
        <v/>
      </c>
      <c r="H50" s="23" t="str">
        <f aca="false">IF($D50="","",IF(ISNA(MATCH($D50,Register!$A$3:$A$62,0)),"",IF(INDEX(Register!$J$3:$J$62,MATCH($D50,Register!$A$3:$A$62,0))="","Nobody",INDEX(Register!$J$3:$J$62,MATCH($D50,Register!$A$3:$A$62,0)))))</f>
        <v/>
      </c>
      <c r="I50" s="23" t="str">
        <f aca="false">IF($D50="","",IFERROR(INDEX(Register!$C$3:$C$62,MATCH($D50,Register!$A$3:$A$62,0)),""))</f>
        <v/>
      </c>
      <c r="J50" s="21"/>
    </row>
    <row r="51" customFormat="false" ht="12.8" hidden="false" customHeight="false" outlineLevel="0" collapsed="false">
      <c r="A51" s="21"/>
      <c r="B51" s="21"/>
      <c r="C51" s="21"/>
      <c r="D51" s="21"/>
      <c r="E51" s="21"/>
      <c r="F51" s="23" t="str">
        <f aca="false">IF($E51="","",IF(OR($E51="Saved or exported as a file",$E51="Sent by email",$E51="Downloaded to a device",$E51="Pasted into an AI tool"),"Yes","No"))</f>
        <v/>
      </c>
      <c r="G51" s="23" t="str">
        <f aca="false">IF($D51="","",IF(ISNA(MATCH($D51,Register!$A$3:$A$62,0)),"Not in register",IF(INDEX(Register!$I$3:$I$62,MATCH($D51,Register!$A$3:$A$62,0))="Devices","On devices",IF(INDEX(Register!$T$3:$T$62,MATCH($D51,Register!$A$3:$A$62,0))="","Not recorded",INDEX(Register!$T$3:$T$62,MATCH($D51,Register!$A$3:$A$62,0))))))</f>
        <v/>
      </c>
      <c r="H51" s="23" t="str">
        <f aca="false">IF($D51="","",IF(ISNA(MATCH($D51,Register!$A$3:$A$62,0)),"",IF(INDEX(Register!$J$3:$J$62,MATCH($D51,Register!$A$3:$A$62,0))="","Nobody",INDEX(Register!$J$3:$J$62,MATCH($D51,Register!$A$3:$A$62,0)))))</f>
        <v/>
      </c>
      <c r="I51" s="23" t="str">
        <f aca="false">IF($D51="","",IFERROR(INDEX(Register!$C$3:$C$62,MATCH($D51,Register!$A$3:$A$62,0)),""))</f>
        <v/>
      </c>
      <c r="J51" s="21"/>
    </row>
    <row r="52" customFormat="false" ht="12.8" hidden="false" customHeight="false" outlineLevel="0" collapsed="false">
      <c r="A52" s="21"/>
      <c r="B52" s="21"/>
      <c r="C52" s="21"/>
      <c r="D52" s="21"/>
      <c r="E52" s="21"/>
      <c r="F52" s="23" t="str">
        <f aca="false">IF($E52="","",IF(OR($E52="Saved or exported as a file",$E52="Sent by email",$E52="Downloaded to a device",$E52="Pasted into an AI tool"),"Yes","No"))</f>
        <v/>
      </c>
      <c r="G52" s="23" t="str">
        <f aca="false">IF($D52="","",IF(ISNA(MATCH($D52,Register!$A$3:$A$62,0)),"Not in register",IF(INDEX(Register!$I$3:$I$62,MATCH($D52,Register!$A$3:$A$62,0))="Devices","On devices",IF(INDEX(Register!$T$3:$T$62,MATCH($D52,Register!$A$3:$A$62,0))="","Not recorded",INDEX(Register!$T$3:$T$62,MATCH($D52,Register!$A$3:$A$62,0))))))</f>
        <v/>
      </c>
      <c r="H52" s="23" t="str">
        <f aca="false">IF($D52="","",IF(ISNA(MATCH($D52,Register!$A$3:$A$62,0)),"",IF(INDEX(Register!$J$3:$J$62,MATCH($D52,Register!$A$3:$A$62,0))="","Nobody",INDEX(Register!$J$3:$J$62,MATCH($D52,Register!$A$3:$A$62,0)))))</f>
        <v/>
      </c>
      <c r="I52" s="23" t="str">
        <f aca="false">IF($D52="","",IFERROR(INDEX(Register!$C$3:$C$62,MATCH($D52,Register!$A$3:$A$62,0)),""))</f>
        <v/>
      </c>
      <c r="J52" s="21"/>
    </row>
    <row r="53" customFormat="false" ht="12.8" hidden="false" customHeight="false" outlineLevel="0" collapsed="false">
      <c r="A53" s="21"/>
      <c r="B53" s="21"/>
      <c r="C53" s="21"/>
      <c r="D53" s="21"/>
      <c r="E53" s="21"/>
      <c r="F53" s="23" t="str">
        <f aca="false">IF($E53="","",IF(OR($E53="Saved or exported as a file",$E53="Sent by email",$E53="Downloaded to a device",$E53="Pasted into an AI tool"),"Yes","No"))</f>
        <v/>
      </c>
      <c r="G53" s="23" t="str">
        <f aca="false">IF($D53="","",IF(ISNA(MATCH($D53,Register!$A$3:$A$62,0)),"Not in register",IF(INDEX(Register!$I$3:$I$62,MATCH($D53,Register!$A$3:$A$62,0))="Devices","On devices",IF(INDEX(Register!$T$3:$T$62,MATCH($D53,Register!$A$3:$A$62,0))="","Not recorded",INDEX(Register!$T$3:$T$62,MATCH($D53,Register!$A$3:$A$62,0))))))</f>
        <v/>
      </c>
      <c r="H53" s="23" t="str">
        <f aca="false">IF($D53="","",IF(ISNA(MATCH($D53,Register!$A$3:$A$62,0)),"",IF(INDEX(Register!$J$3:$J$62,MATCH($D53,Register!$A$3:$A$62,0))="","Nobody",INDEX(Register!$J$3:$J$62,MATCH($D53,Register!$A$3:$A$62,0)))))</f>
        <v/>
      </c>
      <c r="I53" s="23" t="str">
        <f aca="false">IF($D53="","",IFERROR(INDEX(Register!$C$3:$C$62,MATCH($D53,Register!$A$3:$A$62,0)),""))</f>
        <v/>
      </c>
      <c r="J53" s="21"/>
    </row>
    <row r="54" customFormat="false" ht="12.8" hidden="false" customHeight="false" outlineLevel="0" collapsed="false">
      <c r="A54" s="21"/>
      <c r="B54" s="21"/>
      <c r="C54" s="21"/>
      <c r="D54" s="21"/>
      <c r="E54" s="21"/>
      <c r="F54" s="23" t="str">
        <f aca="false">IF($E54="","",IF(OR($E54="Saved or exported as a file",$E54="Sent by email",$E54="Downloaded to a device",$E54="Pasted into an AI tool"),"Yes","No"))</f>
        <v/>
      </c>
      <c r="G54" s="23" t="str">
        <f aca="false">IF($D54="","",IF(ISNA(MATCH($D54,Register!$A$3:$A$62,0)),"Not in register",IF(INDEX(Register!$I$3:$I$62,MATCH($D54,Register!$A$3:$A$62,0))="Devices","On devices",IF(INDEX(Register!$T$3:$T$62,MATCH($D54,Register!$A$3:$A$62,0))="","Not recorded",INDEX(Register!$T$3:$T$62,MATCH($D54,Register!$A$3:$A$62,0))))))</f>
        <v/>
      </c>
      <c r="H54" s="23" t="str">
        <f aca="false">IF($D54="","",IF(ISNA(MATCH($D54,Register!$A$3:$A$62,0)),"",IF(INDEX(Register!$J$3:$J$62,MATCH($D54,Register!$A$3:$A$62,0))="","Nobody",INDEX(Register!$J$3:$J$62,MATCH($D54,Register!$A$3:$A$62,0)))))</f>
        <v/>
      </c>
      <c r="I54" s="23" t="str">
        <f aca="false">IF($D54="","",IFERROR(INDEX(Register!$C$3:$C$62,MATCH($D54,Register!$A$3:$A$62,0)),""))</f>
        <v/>
      </c>
      <c r="J54" s="21"/>
    </row>
    <row r="55" customFormat="false" ht="12.8" hidden="false" customHeight="false" outlineLevel="0" collapsed="false">
      <c r="A55" s="21"/>
      <c r="B55" s="21"/>
      <c r="C55" s="21"/>
      <c r="D55" s="21"/>
      <c r="E55" s="21"/>
      <c r="F55" s="23" t="str">
        <f aca="false">IF($E55="","",IF(OR($E55="Saved or exported as a file",$E55="Sent by email",$E55="Downloaded to a device",$E55="Pasted into an AI tool"),"Yes","No"))</f>
        <v/>
      </c>
      <c r="G55" s="23" t="str">
        <f aca="false">IF($D55="","",IF(ISNA(MATCH($D55,Register!$A$3:$A$62,0)),"Not in register",IF(INDEX(Register!$I$3:$I$62,MATCH($D55,Register!$A$3:$A$62,0))="Devices","On devices",IF(INDEX(Register!$T$3:$T$62,MATCH($D55,Register!$A$3:$A$62,0))="","Not recorded",INDEX(Register!$T$3:$T$62,MATCH($D55,Register!$A$3:$A$62,0))))))</f>
        <v/>
      </c>
      <c r="H55" s="23" t="str">
        <f aca="false">IF($D55="","",IF(ISNA(MATCH($D55,Register!$A$3:$A$62,0)),"",IF(INDEX(Register!$J$3:$J$62,MATCH($D55,Register!$A$3:$A$62,0))="","Nobody",INDEX(Register!$J$3:$J$62,MATCH($D55,Register!$A$3:$A$62,0)))))</f>
        <v/>
      </c>
      <c r="I55" s="23" t="str">
        <f aca="false">IF($D55="","",IFERROR(INDEX(Register!$C$3:$C$62,MATCH($D55,Register!$A$3:$A$62,0)),""))</f>
        <v/>
      </c>
      <c r="J55" s="21"/>
    </row>
    <row r="56" customFormat="false" ht="12.8" hidden="false" customHeight="false" outlineLevel="0" collapsed="false">
      <c r="A56" s="21"/>
      <c r="B56" s="21"/>
      <c r="C56" s="21"/>
      <c r="D56" s="21"/>
      <c r="E56" s="21"/>
      <c r="F56" s="23" t="str">
        <f aca="false">IF($E56="","",IF(OR($E56="Saved or exported as a file",$E56="Sent by email",$E56="Downloaded to a device",$E56="Pasted into an AI tool"),"Yes","No"))</f>
        <v/>
      </c>
      <c r="G56" s="23" t="str">
        <f aca="false">IF($D56="","",IF(ISNA(MATCH($D56,Register!$A$3:$A$62,0)),"Not in register",IF(INDEX(Register!$I$3:$I$62,MATCH($D56,Register!$A$3:$A$62,0))="Devices","On devices",IF(INDEX(Register!$T$3:$T$62,MATCH($D56,Register!$A$3:$A$62,0))="","Not recorded",INDEX(Register!$T$3:$T$62,MATCH($D56,Register!$A$3:$A$62,0))))))</f>
        <v/>
      </c>
      <c r="H56" s="23" t="str">
        <f aca="false">IF($D56="","",IF(ISNA(MATCH($D56,Register!$A$3:$A$62,0)),"",IF(INDEX(Register!$J$3:$J$62,MATCH($D56,Register!$A$3:$A$62,0))="","Nobody",INDEX(Register!$J$3:$J$62,MATCH($D56,Register!$A$3:$A$62,0)))))</f>
        <v/>
      </c>
      <c r="I56" s="23" t="str">
        <f aca="false">IF($D56="","",IFERROR(INDEX(Register!$C$3:$C$62,MATCH($D56,Register!$A$3:$A$62,0)),""))</f>
        <v/>
      </c>
      <c r="J56" s="21"/>
    </row>
    <row r="57" customFormat="false" ht="12.8" hidden="false" customHeight="false" outlineLevel="0" collapsed="false">
      <c r="A57" s="21"/>
      <c r="B57" s="21"/>
      <c r="C57" s="21"/>
      <c r="D57" s="21"/>
      <c r="E57" s="21"/>
      <c r="F57" s="23" t="str">
        <f aca="false">IF($E57="","",IF(OR($E57="Saved or exported as a file",$E57="Sent by email",$E57="Downloaded to a device",$E57="Pasted into an AI tool"),"Yes","No"))</f>
        <v/>
      </c>
      <c r="G57" s="23" t="str">
        <f aca="false">IF($D57="","",IF(ISNA(MATCH($D57,Register!$A$3:$A$62,0)),"Not in register",IF(INDEX(Register!$I$3:$I$62,MATCH($D57,Register!$A$3:$A$62,0))="Devices","On devices",IF(INDEX(Register!$T$3:$T$62,MATCH($D57,Register!$A$3:$A$62,0))="","Not recorded",INDEX(Register!$T$3:$T$62,MATCH($D57,Register!$A$3:$A$62,0))))))</f>
        <v/>
      </c>
      <c r="H57" s="23" t="str">
        <f aca="false">IF($D57="","",IF(ISNA(MATCH($D57,Register!$A$3:$A$62,0)),"",IF(INDEX(Register!$J$3:$J$62,MATCH($D57,Register!$A$3:$A$62,0))="","Nobody",INDEX(Register!$J$3:$J$62,MATCH($D57,Register!$A$3:$A$62,0)))))</f>
        <v/>
      </c>
      <c r="I57" s="23" t="str">
        <f aca="false">IF($D57="","",IFERROR(INDEX(Register!$C$3:$C$62,MATCH($D57,Register!$A$3:$A$62,0)),""))</f>
        <v/>
      </c>
      <c r="J57" s="21"/>
    </row>
    <row r="58" customFormat="false" ht="12.8" hidden="false" customHeight="false" outlineLevel="0" collapsed="false">
      <c r="A58" s="21"/>
      <c r="B58" s="21"/>
      <c r="C58" s="21"/>
      <c r="D58" s="21"/>
      <c r="E58" s="21"/>
      <c r="F58" s="23" t="str">
        <f aca="false">IF($E58="","",IF(OR($E58="Saved or exported as a file",$E58="Sent by email",$E58="Downloaded to a device",$E58="Pasted into an AI tool"),"Yes","No"))</f>
        <v/>
      </c>
      <c r="G58" s="23" t="str">
        <f aca="false">IF($D58="","",IF(ISNA(MATCH($D58,Register!$A$3:$A$62,0)),"Not in register",IF(INDEX(Register!$I$3:$I$62,MATCH($D58,Register!$A$3:$A$62,0))="Devices","On devices",IF(INDEX(Register!$T$3:$T$62,MATCH($D58,Register!$A$3:$A$62,0))="","Not recorded",INDEX(Register!$T$3:$T$62,MATCH($D58,Register!$A$3:$A$62,0))))))</f>
        <v/>
      </c>
      <c r="H58" s="23" t="str">
        <f aca="false">IF($D58="","",IF(ISNA(MATCH($D58,Register!$A$3:$A$62,0)),"",IF(INDEX(Register!$J$3:$J$62,MATCH($D58,Register!$A$3:$A$62,0))="","Nobody",INDEX(Register!$J$3:$J$62,MATCH($D58,Register!$A$3:$A$62,0)))))</f>
        <v/>
      </c>
      <c r="I58" s="23" t="str">
        <f aca="false">IF($D58="","",IFERROR(INDEX(Register!$C$3:$C$62,MATCH($D58,Register!$A$3:$A$62,0)),""))</f>
        <v/>
      </c>
      <c r="J58" s="21"/>
    </row>
    <row r="59" customFormat="false" ht="12.8" hidden="false" customHeight="false" outlineLevel="0" collapsed="false">
      <c r="A59" s="21"/>
      <c r="B59" s="21"/>
      <c r="C59" s="21"/>
      <c r="D59" s="21"/>
      <c r="E59" s="21"/>
      <c r="F59" s="23" t="str">
        <f aca="false">IF($E59="","",IF(OR($E59="Saved or exported as a file",$E59="Sent by email",$E59="Downloaded to a device",$E59="Pasted into an AI tool"),"Yes","No"))</f>
        <v/>
      </c>
      <c r="G59" s="23" t="str">
        <f aca="false">IF($D59="","",IF(ISNA(MATCH($D59,Register!$A$3:$A$62,0)),"Not in register",IF(INDEX(Register!$I$3:$I$62,MATCH($D59,Register!$A$3:$A$62,0))="Devices","On devices",IF(INDEX(Register!$T$3:$T$62,MATCH($D59,Register!$A$3:$A$62,0))="","Not recorded",INDEX(Register!$T$3:$T$62,MATCH($D59,Register!$A$3:$A$62,0))))))</f>
        <v/>
      </c>
      <c r="H59" s="23" t="str">
        <f aca="false">IF($D59="","",IF(ISNA(MATCH($D59,Register!$A$3:$A$62,0)),"",IF(INDEX(Register!$J$3:$J$62,MATCH($D59,Register!$A$3:$A$62,0))="","Nobody",INDEX(Register!$J$3:$J$62,MATCH($D59,Register!$A$3:$A$62,0)))))</f>
        <v/>
      </c>
      <c r="I59" s="23" t="str">
        <f aca="false">IF($D59="","",IFERROR(INDEX(Register!$C$3:$C$62,MATCH($D59,Register!$A$3:$A$62,0)),""))</f>
        <v/>
      </c>
      <c r="J59" s="21"/>
    </row>
    <row r="60" customFormat="false" ht="12.8" hidden="false" customHeight="false" outlineLevel="0" collapsed="false">
      <c r="A60" s="21"/>
      <c r="B60" s="21"/>
      <c r="C60" s="21"/>
      <c r="D60" s="21"/>
      <c r="E60" s="21"/>
      <c r="F60" s="23" t="str">
        <f aca="false">IF($E60="","",IF(OR($E60="Saved or exported as a file",$E60="Sent by email",$E60="Downloaded to a device",$E60="Pasted into an AI tool"),"Yes","No"))</f>
        <v/>
      </c>
      <c r="G60" s="23" t="str">
        <f aca="false">IF($D60="","",IF(ISNA(MATCH($D60,Register!$A$3:$A$62,0)),"Not in register",IF(INDEX(Register!$I$3:$I$62,MATCH($D60,Register!$A$3:$A$62,0))="Devices","On devices",IF(INDEX(Register!$T$3:$T$62,MATCH($D60,Register!$A$3:$A$62,0))="","Not recorded",INDEX(Register!$T$3:$T$62,MATCH($D60,Register!$A$3:$A$62,0))))))</f>
        <v/>
      </c>
      <c r="H60" s="23" t="str">
        <f aca="false">IF($D60="","",IF(ISNA(MATCH($D60,Register!$A$3:$A$62,0)),"",IF(INDEX(Register!$J$3:$J$62,MATCH($D60,Register!$A$3:$A$62,0))="","Nobody",INDEX(Register!$J$3:$J$62,MATCH($D60,Register!$A$3:$A$62,0)))))</f>
        <v/>
      </c>
      <c r="I60" s="23" t="str">
        <f aca="false">IF($D60="","",IFERROR(INDEX(Register!$C$3:$C$62,MATCH($D60,Register!$A$3:$A$62,0)),""))</f>
        <v/>
      </c>
      <c r="J60" s="21"/>
    </row>
    <row r="61" customFormat="false" ht="13.8" hidden="false" customHeight="false" outlineLevel="0" collapsed="false"/>
    <row r="62" customFormat="false" ht="13.8" hidden="false" customHeight="false" outlineLevel="0" collapsed="false">
      <c r="A62" s="31" t="s">
        <v>47</v>
      </c>
    </row>
  </sheetData>
  <mergeCells count="1">
    <mergeCell ref="A1:J1"/>
  </mergeCells>
  <conditionalFormatting sqref="F3:F60">
    <cfRule type="expression" priority="2" aboveAverage="0" equalAverage="0" bottom="0" percent="0" rank="0" text="" dxfId="1">
      <formula>F3="Yes"</formula>
    </cfRule>
  </conditionalFormatting>
  <conditionalFormatting sqref="G3:G60">
    <cfRule type="expression" priority="3" aboveAverage="0" equalAverage="0" bottom="0" percent="0" rank="0" text="" dxfId="1">
      <formula>OR(G3="Elsewhere",G3="Don't know",G3="Not in register")</formula>
    </cfRule>
  </conditionalFormatting>
  <conditionalFormatting sqref="H3:H60">
    <cfRule type="expression" priority="4" aboveAverage="0" equalAverage="0" bottom="0" percent="0" rank="0" text="" dxfId="2">
      <formula>H3="Nobody"</formula>
    </cfRule>
  </conditionalFormatting>
  <conditionalFormatting sqref="I3:I60">
    <cfRule type="expression" priority="5" aboveAverage="0" equalAverage="0" bottom="0" percent="0" rank="0" text="" dxfId="2">
      <formula>I3="Red"</formula>
    </cfRule>
    <cfRule type="expression" priority="6" aboveAverage="0" equalAverage="0" bottom="0" percent="0" rank="0" text="" dxfId="0">
      <formula>I3="Green"</formula>
    </cfRule>
    <cfRule type="expression" priority="7" aboveAverage="0" equalAverage="0" bottom="0" percent="0" rank="0" text="" dxfId="1">
      <formula>I3="Amber"</formula>
    </cfRule>
  </conditionalFormatting>
  <dataValidations count="3">
    <dataValidation allowBlank="true" errorStyle="stop" operator="equal" showDropDown="false" showErrorMessage="false" showInputMessage="false" sqref="B3:B60" type="list">
      <formula1>"Supporter,Donor,Person we support,Child or young person,Volunteer,Staff member,Customer,Other"</formula1>
      <formula2>0</formula2>
    </dataValidation>
    <dataValidation allowBlank="true" errorStyle="stop" operator="equal" showDropDown="false" showErrorMessage="false" showInputMessage="false" sqref="D3:D60" type="list">
      <formula1>Register!$A$3:$A$62</formula1>
      <formula2>0</formula2>
    </dataValidation>
    <dataValidation allowBlank="true" errorStyle="stop" operator="equal" showDropDown="false" showErrorMessage="false" showInputMessage="false" sqref="E3:E60" type="list">
      <formula1>"Typed in by hand,Automatic connection,Copied and pasted,Saved or exported as a file,Sent by email,Downloaded to a device,Pasted into an AI tool"</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&amp;L&amp;8 Jura Labs CIC. CC BY 4.0: creativecommons.org/licenses/by/4.0&amp;R&amp;8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1.53515625" defaultRowHeight="12.8" customHeight="true" zeroHeight="false" outlineLevelRow="0" outlineLevelCol="0"/>
  <sheetData>
    <row r="1" customFormat="false" ht="13.8" hidden="false" customHeight="false" outlineLevel="0" collapsed="false">
      <c r="A1" s="0" t="s">
        <v>103</v>
      </c>
      <c r="B1" s="0" t="s">
        <v>95</v>
      </c>
    </row>
    <row r="2" customFormat="false" ht="13.8" hidden="false" customHeight="false" outlineLevel="0" collapsed="false">
      <c r="A2" s="0" t="s">
        <v>104</v>
      </c>
      <c r="B2" s="0" t="s">
        <v>152</v>
      </c>
    </row>
    <row r="3" customFormat="false" ht="13.8" hidden="false" customHeight="false" outlineLevel="0" collapsed="false">
      <c r="A3" s="0" t="s">
        <v>116</v>
      </c>
      <c r="B3" s="0" t="s">
        <v>147</v>
      </c>
    </row>
    <row r="4" customFormat="false" ht="13.8" hidden="false" customHeight="false" outlineLevel="0" collapsed="false">
      <c r="B4" s="0" t="s">
        <v>211</v>
      </c>
    </row>
    <row r="5" customFormat="false" ht="13.8" hidden="false" customHeight="false" outlineLevel="0" collapsed="false">
      <c r="B5" s="0" t="s">
        <v>212</v>
      </c>
    </row>
    <row r="6" customFormat="false" ht="13.8" hidden="false" customHeight="false" outlineLevel="0" collapsed="false">
      <c r="B6" s="0" t="s">
        <v>213</v>
      </c>
    </row>
    <row r="7" customFormat="false" ht="13.8" hidden="false" customHeight="false" outlineLevel="0" collapsed="false">
      <c r="A7" s="0" t="s">
        <v>214</v>
      </c>
    </row>
  </sheetData>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&amp;C&amp;"Arial,Regular"&amp;10&amp;Kffffff&amp;A</oddHeader>
    <oddFooter>&amp;C&amp;"Arial,Regular"&amp;10&amp;KffffffPage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LibreOffice/25.8.2.2$MacOSX_AARCH64 LibreOffice_project/d401f2107ccab8f924a8e2df40f573aab7605b6f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2026-09-29T18:36:24Z</dcterms:created>
  <dc:creator>Jura Labs CIC</dc:creator>
  <dc:description>© 2026 Jura Labs CIC. Licensed under Creative Commons Attribution 4.0 (CC BY 4.0): https://creativecommons.org/licenses/by/4.0/</dc:description>
  <cp:keywords>charity technology register CC BY 4.0</cp:keywords>
  <dc:language>en-US</dc:language>
  <cp:lastModifiedBy/>
  <dcterms:modified xsi:type="dcterms:W3CDTF">2026-09-29T18:36:25Z</dcterms:modified>
  <cp:revision>0</cp:revision>
  <dc:subject>The 2-hour technology check for small charities</dc:subject>
  <dc:title>Stay in command: technology register v2.1</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cense">
    <vt:lpwstr>CC BY 4.0 https://creativecommons.org/licenses/by/4.0/</vt:lpwstr>
  </property>
</Properties>
</file>